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.g3\Altlasten\Veröffentlichungen\Handbuch\Handbuch Band 3 Teil 7 Grundwassersanierung\3. Auflage\EXCEL Auswertetool\Laufzeit bis 2028\"/>
    </mc:Choice>
  </mc:AlternateContent>
  <xr:revisionPtr revIDLastSave="0" documentId="13_ncr:1_{97855120-733E-4640-A105-79DEF72D9297}" xr6:coauthVersionLast="47" xr6:coauthVersionMax="47" xr10:uidLastSave="{00000000-0000-0000-0000-000000000000}"/>
  <workbookProtection workbookAlgorithmName="SHA-512" workbookHashValue="QY5n6LXDUenAAAsHtTGSRr0EseCYBR3KH1MkeYhNHyE7SzvEFOGL2U9VdqWqz4AmYbrlSJDFSnFwVlUwsacInQ==" workbookSaltValue="aRfI7Ze9qFCMCdFxiVGa/g==" workbookSpinCount="100000" lockStructure="1"/>
  <bookViews>
    <workbookView xWindow="-120" yWindow="-120" windowWidth="29040" windowHeight="15720" tabRatio="597" firstSheet="1" activeTab="1" xr2:uid="{00000000-000D-0000-FFFF-FFFF00000000}"/>
  </bookViews>
  <sheets>
    <sheet name="intern" sheetId="18" state="hidden" r:id="rId1"/>
    <sheet name="Projekt" sheetId="1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definedNames>
    <definedName name="_xlnm.Print_Area" localSheetId="1">Projekt!$A$1:$AC$120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0" i="1" l="1"/>
  <c r="Z24" i="1" s="1"/>
  <c r="Z39" i="1" s="1"/>
  <c r="Y20" i="1"/>
  <c r="Y24" i="1" s="1"/>
  <c r="Y39" i="1" s="1"/>
  <c r="Y30" i="1"/>
  <c r="AA20" i="1"/>
  <c r="AA36" i="1" s="1"/>
  <c r="Y28" i="1"/>
  <c r="Z28" i="1"/>
  <c r="AA28" i="1"/>
  <c r="Z30" i="1"/>
  <c r="AA30" i="1"/>
  <c r="Y42" i="1"/>
  <c r="Z42" i="1"/>
  <c r="AA42" i="1"/>
  <c r="Y43" i="1"/>
  <c r="Z43" i="1"/>
  <c r="AA43" i="1"/>
  <c r="E27" i="1"/>
  <c r="E25" i="1" s="1"/>
  <c r="X20" i="1"/>
  <c r="X24" i="1" s="1"/>
  <c r="W20" i="1"/>
  <c r="W24" i="1" s="1"/>
  <c r="V20" i="1"/>
  <c r="V24" i="1" s="1"/>
  <c r="U20" i="1"/>
  <c r="U24" i="1" s="1"/>
  <c r="T20" i="1"/>
  <c r="T24" i="1" s="1"/>
  <c r="S20" i="1"/>
  <c r="S24" i="1" s="1"/>
  <c r="R20" i="1"/>
  <c r="R24" i="1" s="1"/>
  <c r="Q20" i="1"/>
  <c r="Q24" i="1" s="1"/>
  <c r="P20" i="1"/>
  <c r="P24" i="1" s="1"/>
  <c r="O20" i="1"/>
  <c r="O24" i="1" s="1"/>
  <c r="N20" i="1"/>
  <c r="N24" i="1" s="1"/>
  <c r="M20" i="1"/>
  <c r="M24" i="1" s="1"/>
  <c r="L20" i="1"/>
  <c r="L24" i="1" s="1"/>
  <c r="K20" i="1"/>
  <c r="K24" i="1" s="1"/>
  <c r="J20" i="1"/>
  <c r="J24" i="1" s="1"/>
  <c r="I20" i="1"/>
  <c r="H20" i="1"/>
  <c r="H24" i="1" s="1"/>
  <c r="G20" i="1"/>
  <c r="G24" i="1" s="1"/>
  <c r="F20" i="1"/>
  <c r="F24" i="1" s="1"/>
  <c r="E20" i="1"/>
  <c r="Q3" i="1"/>
  <c r="E19" i="1" s="1"/>
  <c r="P21" i="1" l="1"/>
  <c r="L21" i="1"/>
  <c r="X21" i="1"/>
  <c r="U21" i="1"/>
  <c r="V21" i="1"/>
  <c r="E21" i="1"/>
  <c r="E23" i="1" s="1"/>
  <c r="T21" i="1"/>
  <c r="Y21" i="1"/>
  <c r="F21" i="1"/>
  <c r="W21" i="1"/>
  <c r="AA21" i="1"/>
  <c r="AA37" i="1" s="1"/>
  <c r="AA24" i="1"/>
  <c r="AA39" i="1" s="1"/>
  <c r="Z36" i="1"/>
  <c r="Z21" i="1"/>
  <c r="Z37" i="1" s="1"/>
  <c r="Y19" i="1"/>
  <c r="Y36" i="1"/>
  <c r="AA35" i="1"/>
  <c r="Z19" i="1"/>
  <c r="Z35" i="1"/>
  <c r="AA19" i="1"/>
  <c r="Y35" i="1"/>
  <c r="F19" i="1"/>
  <c r="P19" i="1"/>
  <c r="Q19" i="1"/>
  <c r="J19" i="1"/>
  <c r="K19" i="1"/>
  <c r="W19" i="1"/>
  <c r="X19" i="1"/>
  <c r="H19" i="1"/>
  <c r="I19" i="1"/>
  <c r="R19" i="1"/>
  <c r="S19" i="1"/>
  <c r="L19" i="1"/>
  <c r="T19" i="1"/>
  <c r="M19" i="1"/>
  <c r="U19" i="1"/>
  <c r="N19" i="1"/>
  <c r="V19" i="1"/>
  <c r="G19" i="1"/>
  <c r="O19" i="1"/>
  <c r="I21" i="1"/>
  <c r="Q21" i="1"/>
  <c r="I24" i="1"/>
  <c r="J21" i="1"/>
  <c r="R21" i="1"/>
  <c r="K21" i="1"/>
  <c r="S21" i="1"/>
  <c r="E24" i="1"/>
  <c r="N21" i="1"/>
  <c r="G21" i="1"/>
  <c r="O21" i="1"/>
  <c r="M21" i="1"/>
  <c r="H21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E42" i="1"/>
  <c r="Q23" i="1" l="1"/>
  <c r="F23" i="1"/>
  <c r="Y23" i="1"/>
  <c r="Y40" i="1" s="1"/>
  <c r="L23" i="1"/>
  <c r="R23" i="1"/>
  <c r="V23" i="1"/>
  <c r="M23" i="1"/>
  <c r="T23" i="1"/>
  <c r="J23" i="1"/>
  <c r="Z23" i="1"/>
  <c r="Z40" i="1" s="1"/>
  <c r="W23" i="1"/>
  <c r="U23" i="1"/>
  <c r="Y37" i="1"/>
  <c r="N23" i="1"/>
  <c r="AA23" i="1"/>
  <c r="AA40" i="1" s="1"/>
  <c r="H23" i="1"/>
  <c r="X23" i="1"/>
  <c r="O23" i="1"/>
  <c r="S23" i="1"/>
  <c r="I23" i="1"/>
  <c r="G23" i="1"/>
  <c r="K23" i="1"/>
  <c r="P23" i="1"/>
  <c r="F27" i="1" l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l="1"/>
  <c r="Y25" i="1"/>
  <c r="Y38" i="1" s="1"/>
  <c r="Q40" i="1"/>
  <c r="G40" i="1"/>
  <c r="U40" i="1"/>
  <c r="I40" i="1"/>
  <c r="L40" i="1"/>
  <c r="E40" i="1"/>
  <c r="J40" i="1"/>
  <c r="M40" i="1"/>
  <c r="N40" i="1"/>
  <c r="K40" i="1"/>
  <c r="H40" i="1"/>
  <c r="F40" i="1"/>
  <c r="V40" i="1"/>
  <c r="W40" i="1"/>
  <c r="X40" i="1"/>
  <c r="O40" i="1"/>
  <c r="P40" i="1"/>
  <c r="R40" i="1"/>
  <c r="S40" i="1"/>
  <c r="T40" i="1"/>
  <c r="Z25" i="1" l="1"/>
  <c r="Z38" i="1" s="1"/>
  <c r="AA27" i="1"/>
  <c r="I36" i="1"/>
  <c r="K36" i="1"/>
  <c r="V36" i="1"/>
  <c r="AA25" i="1" l="1"/>
  <c r="AA38" i="1" s="1"/>
  <c r="Y1" i="1"/>
  <c r="S36" i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O39" i="1"/>
  <c r="W39" i="1"/>
  <c r="K39" i="1"/>
  <c r="S39" i="1"/>
  <c r="V39" i="1"/>
  <c r="R39" i="1"/>
  <c r="I39" i="1"/>
  <c r="Z34" i="1" l="1"/>
  <c r="AA34" i="1"/>
  <c r="Y34" i="1"/>
  <c r="P37" i="1"/>
  <c r="Q5" i="1"/>
  <c r="Y32" i="1" l="1"/>
  <c r="Z32" i="1"/>
  <c r="AA32" i="1"/>
  <c r="I32" i="1"/>
  <c r="T32" i="1"/>
  <c r="L32" i="1"/>
  <c r="R32" i="1"/>
  <c r="E32" i="1"/>
  <c r="X32" i="1"/>
  <c r="P32" i="1"/>
  <c r="H32" i="1"/>
  <c r="J32" i="1"/>
  <c r="V32" i="1"/>
  <c r="N32" i="1"/>
  <c r="F32" i="1"/>
  <c r="U32" i="1"/>
  <c r="Q32" i="1"/>
  <c r="M32" i="1"/>
  <c r="W32" i="1"/>
  <c r="S32" i="1"/>
  <c r="O32" i="1"/>
  <c r="K32" i="1"/>
  <c r="G32" i="1"/>
  <c r="X30" i="1" l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E28" i="1"/>
  <c r="Q4" i="1"/>
  <c r="Y31" i="1" l="1"/>
  <c r="Z31" i="1"/>
  <c r="AA31" i="1"/>
  <c r="Y29" i="1"/>
  <c r="AA29" i="1"/>
  <c r="Z29" i="1"/>
  <c r="E29" i="1"/>
  <c r="V29" i="1"/>
  <c r="N29" i="1"/>
  <c r="R29" i="1"/>
  <c r="F29" i="1"/>
  <c r="M29" i="1"/>
  <c r="I29" i="1"/>
  <c r="H29" i="1"/>
  <c r="G29" i="1"/>
  <c r="J29" i="1"/>
  <c r="U29" i="1"/>
  <c r="Q29" i="1"/>
  <c r="X29" i="1"/>
  <c r="T29" i="1"/>
  <c r="P29" i="1"/>
  <c r="L29" i="1"/>
  <c r="W29" i="1"/>
  <c r="S29" i="1"/>
  <c r="O29" i="1"/>
  <c r="K29" i="1"/>
  <c r="F35" i="1"/>
  <c r="J35" i="1"/>
  <c r="N35" i="1"/>
  <c r="R35" i="1"/>
  <c r="V35" i="1"/>
  <c r="I35" i="1"/>
  <c r="Q35" i="1"/>
  <c r="G35" i="1"/>
  <c r="K35" i="1"/>
  <c r="O35" i="1"/>
  <c r="S35" i="1"/>
  <c r="W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U31" i="1"/>
  <c r="Q31" i="1"/>
  <c r="M31" i="1"/>
  <c r="I31" i="1"/>
  <c r="V31" i="1"/>
  <c r="R31" i="1"/>
  <c r="N31" i="1"/>
  <c r="J31" i="1"/>
  <c r="F31" i="1"/>
  <c r="F25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W38" i="1" s="1"/>
  <c r="V38" i="1"/>
  <c r="X25" i="1" l="1"/>
  <c r="X38" i="1" l="1"/>
  <c r="H37" i="1" l="1"/>
  <c r="L37" i="1"/>
  <c r="T37" i="1"/>
  <c r="X37" i="1"/>
  <c r="I37" i="1"/>
  <c r="M37" i="1"/>
  <c r="Q37" i="1"/>
  <c r="U37" i="1"/>
  <c r="F37" i="1"/>
  <c r="J37" i="1"/>
  <c r="N37" i="1"/>
  <c r="R37" i="1"/>
  <c r="V37" i="1"/>
  <c r="G37" i="1"/>
  <c r="K37" i="1"/>
  <c r="O37" i="1"/>
  <c r="S37" i="1"/>
  <c r="W37" i="1"/>
  <c r="E37" i="1"/>
  <c r="P34" i="1" l="1"/>
  <c r="G34" i="1"/>
  <c r="X34" i="1"/>
  <c r="M34" i="1"/>
  <c r="W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<sst xmlns="http://schemas.openxmlformats.org/spreadsheetml/2006/main" count="482" uniqueCount="324">
  <si>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</si>
  <si>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</si>
  <si>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</si>
  <si>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</si>
  <si>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</si>
  <si>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</si>
  <si>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</si>
  <si>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</si>
  <si>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</si>
  <si>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</si>
  <si>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</si>
  <si>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</si>
  <si>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</si>
  <si>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</si>
  <si>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</si>
  <si>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</si>
  <si>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</si>
  <si>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</si>
  <si>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</si>
  <si>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</si>
  <si>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</si>
  <si>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</si>
  <si>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</si>
  <si>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</si>
  <si>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</si>
  <si>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</si>
  <si>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</si>
  <si>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</si>
  <si>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</si>
  <si>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</si>
  <si>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</si>
  <si>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</si>
  <si>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</si>
  <si>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</si>
  <si>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</si>
  <si>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</si>
  <si>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</si>
  <si>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</si>
  <si>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</si>
  <si>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</si>
  <si>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</si>
  <si>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</si>
  <si>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</si>
  <si>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</si>
  <si>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</si>
  <si>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</si>
  <si>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</si>
  <si>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</si>
  <si>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</si>
  <si>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 xml:space="preserve">Sanierungszielwert </t>
  </si>
  <si>
    <t>Format: xx.yy.zzzz</t>
  </si>
  <si>
    <t>Z 33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</si>
  <si>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</si>
  <si>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</si>
  <si>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</si>
  <si>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</si>
  <si>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</si>
  <si>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</si>
  <si>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</si>
  <si>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</si>
  <si>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</si>
  <si>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</si>
  <si>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</si>
  <si>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</si>
  <si>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</si>
  <si>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 xml:space="preserve">    Gesamtkosten kumulierend</t>
  </si>
  <si>
    <t>verborgen</t>
  </si>
  <si>
    <t>Errechnet aus GFS (E11)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</si>
  <si>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</si>
  <si>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</si>
  <si>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</si>
  <si>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</si>
  <si>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</si>
  <si>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</si>
  <si>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</si>
  <si>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</si>
  <si>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</si>
  <si>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</si>
  <si>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</si>
  <si>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</si>
  <si>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</si>
  <si>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</si>
  <si>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</si>
  <si>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</si>
  <si>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</si>
  <si>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</si>
  <si>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</si>
  <si>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</si>
  <si>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</si>
  <si>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</si>
  <si>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</si>
  <si>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</si>
  <si>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</si>
  <si>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</si>
  <si>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</si>
  <si>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</si>
  <si>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</si>
  <si>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</si>
  <si>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</si>
  <si>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</si>
  <si>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</si>
  <si>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</si>
  <si>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Z 31</t>
  </si>
  <si>
    <t>Dia-8</t>
  </si>
  <si>
    <t>logarithmisch</t>
  </si>
  <si>
    <t>Z 29</t>
  </si>
  <si>
    <t>Wird benötigt für Dia-8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</si>
  <si>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</si>
  <si>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</si>
  <si>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</si>
  <si>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</si>
  <si>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</si>
  <si>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</si>
  <si>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</si>
  <si>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</si>
  <si>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</si>
  <si>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</si>
  <si>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t>Quelle: Z_15</t>
  </si>
  <si>
    <t>Max. Konz. (aus Z_15)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</si>
  <si>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</si>
  <si>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</si>
  <si>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</si>
  <si>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</si>
  <si>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</si>
  <si>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</si>
  <si>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</si>
  <si>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</si>
  <si>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</si>
  <si>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</si>
  <si>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</si>
  <si>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</si>
  <si>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führt zu: Z_43</t>
  </si>
  <si>
    <t>Q75 HIM-Fälle  -  gesamte Laufzeit (LCKW)</t>
  </si>
  <si>
    <t>Q50 HIM-Fälle  -  gesamte Laufzeit (LCKW)</t>
  </si>
  <si>
    <t>K9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</si>
  <si>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</si>
  <si>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</si>
  <si>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</si>
  <si>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</si>
  <si>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</si>
  <si>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</si>
  <si>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</si>
  <si>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</si>
  <si>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</si>
  <si>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</si>
  <si>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</si>
  <si>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Z_15</t>
  </si>
  <si>
    <t>Z_16</t>
  </si>
  <si>
    <t>Eingabefelder</t>
  </si>
  <si>
    <t>Z_28</t>
  </si>
  <si>
    <t>Z_35 (Sanierungserfolg)</t>
  </si>
  <si>
    <t>Z_28 (in Betrieb?)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</si>
  <si>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</si>
  <si>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</si>
  <si>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</si>
  <si>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</si>
  <si>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</si>
  <si>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</si>
  <si>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</si>
  <si>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</si>
  <si>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</si>
  <si>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</si>
  <si>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</si>
  <si>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</si>
  <si>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</si>
  <si>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</si>
  <si>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</si>
  <si>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</si>
  <si>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</si>
  <si>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</si>
  <si>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</si>
  <si>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</si>
  <si>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</si>
  <si>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</si>
  <si>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</si>
  <si>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</si>
  <si>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</si>
  <si>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</si>
  <si>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</si>
  <si>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</si>
  <si>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</si>
  <si>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</si>
  <si>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</si>
  <si>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</si>
  <si>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</si>
  <si>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</si>
  <si>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</si>
  <si>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</si>
  <si>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</si>
  <si>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</si>
  <si>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</si>
  <si>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</si>
  <si>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</si>
  <si>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</si>
  <si>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</si>
  <si>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</si>
  <si>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</si>
  <si>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</si>
  <si>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</si>
  <si>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</si>
  <si>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</si>
  <si>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</si>
  <si>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</si>
  <si>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</si>
  <si>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</si>
  <si>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</si>
  <si>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</si>
  <si>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</si>
  <si>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</si>
  <si>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</si>
  <si>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</si>
  <si>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</si>
  <si>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</si>
  <si>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</si>
  <si>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</si>
  <si>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</si>
  <si>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</si>
  <si>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</si>
  <si>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</si>
  <si>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</si>
  <si>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</si>
  <si>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</si>
  <si>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</si>
  <si>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</si>
  <si>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</si>
  <si>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</si>
  <si>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</si>
  <si>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</si>
  <si>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</si>
  <si>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</si>
  <si>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</si>
  <si>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</si>
  <si>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</si>
  <si>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</si>
  <si>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</si>
  <si>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</si>
  <si>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</si>
  <si>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</si>
  <si>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</si>
  <si>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</si>
  <si>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</si>
  <si>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</si>
  <si>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</si>
  <si>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</si>
  <si>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</si>
  <si>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</si>
  <si>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</si>
  <si>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</si>
  <si>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</si>
  <si>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Laufzeit/Sanierungsjahre</t>
  </si>
  <si>
    <t>Q3</t>
  </si>
  <si>
    <t>Quellen: Q3, E10, Z_15</t>
  </si>
  <si>
    <t>W2</t>
  </si>
  <si>
    <t>W3</t>
  </si>
  <si>
    <t>W4</t>
  </si>
  <si>
    <t>W5</t>
  </si>
  <si>
    <t>Wenn LHKW-Fall, dann Wert = W4, sonst W2</t>
  </si>
  <si>
    <t>Wenn LHKW-Fall, dann Wert = W5, sonst W3</t>
  </si>
  <si>
    <r>
      <t xml:space="preserve">Hinweise zum </t>
    </r>
    <r>
      <rPr>
        <b/>
        <sz val="11"/>
        <color theme="1"/>
        <rFont val="Calibri"/>
        <family val="2"/>
        <scheme val="minor"/>
      </rPr>
      <t>BLATTSCHUTZ</t>
    </r>
    <r>
      <rPr>
        <sz val="11"/>
        <color theme="1"/>
        <rFont val="Calibri"/>
        <family val="2"/>
        <scheme val="minor"/>
      </rPr>
      <t xml:space="preserve"> siehe unten</t>
    </r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</si>
  <si>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weiß" und Zeilenhöhe sehr klein</t>
    </r>
  </si>
  <si>
    <t>bedeutsam für Z_19 undZ_35 Sanierungserfolg: Ausgangskonz.; für den Fall, dass in den ersten Sanierungsjahren die Konz. ansteigt, wird in der Formel die Max.Konz. verwendet</t>
  </si>
  <si>
    <t>führt zu: Z_19 und Z_35</t>
  </si>
  <si>
    <t>Q4</t>
  </si>
  <si>
    <t>Q5</t>
  </si>
  <si>
    <t>Hiermit (Z_31) wird in Dia-7 eine Linie erzeugt (zurzeit nicht benötigt)</t>
  </si>
  <si>
    <t>Feststehender Wert (6500)</t>
  </si>
  <si>
    <t>Feststehender Wert (3500)</t>
  </si>
  <si>
    <t>Feststehender Wert (7000)</t>
  </si>
  <si>
    <t>Feststehender Wert (4400)</t>
  </si>
  <si>
    <t>Es handelt sich … LHKW-Fall</t>
  </si>
  <si>
    <t>steuert I9, J9</t>
  </si>
  <si>
    <t>I9, J 9</t>
  </si>
  <si>
    <t>Q4 (Fracht Grenze groß-mittel) und Q5 (Fracht Grenze klein-mittel)</t>
  </si>
  <si>
    <t>Q3 (Max. Konz.)</t>
  </si>
  <si>
    <t>führt zu: Z_21 und Z_36</t>
  </si>
  <si>
    <t>Summe aus Z 20</t>
  </si>
  <si>
    <t>ohne Eintrag, kann wahrsscheinlich gelöscht werden</t>
  </si>
  <si>
    <t>Dia-2 greift auf Z 40 zu</t>
  </si>
  <si>
    <t>Zur Vermeidung einer Division durch Null (falls Austragsmenge Null) wird 0,0000001 zum Nenner addiert</t>
  </si>
  <si>
    <t>wird zurzeit NICHT  benötigt, kann wahrscheinlich gelöscht werden</t>
  </si>
  <si>
    <t>Y1</t>
  </si>
  <si>
    <t>zur Berechnung von Y1 "Gesamtkosten pro kg Schadstoff (gesamte Laufzeit)"</t>
  </si>
  <si>
    <t>führt zu : Y1</t>
  </si>
  <si>
    <t>In Betrieb?</t>
  </si>
  <si>
    <t>Wenn Konz.&gt;0, dann "1" sonst "0"; Addition aller "1" zur Errechnung der Betriebsjahre (siehe Z29)</t>
  </si>
  <si>
    <t>Errechnung der "Sanierungsjahre" für jedes einzelne Betriebsjahr</t>
  </si>
  <si>
    <t>Ist Z_28=0, dann #NV, damit Kurvenpunkt nicht angezeigt wird</t>
  </si>
  <si>
    <t>Sonst: Summe Z_28 ab erstes Jahr bis zum jeweiligen Jahr</t>
  </si>
  <si>
    <t>Quelle: Q4</t>
  </si>
  <si>
    <t>Kopie von Q4, damit in Dia-7 eine Linie erzeugt wird</t>
  </si>
  <si>
    <t>Quelle: Q5</t>
  </si>
  <si>
    <t>Kopie von Y1, damit in Dia-9 eine Linie erzeugt wird</t>
  </si>
  <si>
    <t>Quelle: Y1</t>
  </si>
  <si>
    <t>Kopie von Q5, damit in Dia-7 eine Linie erzeugt werden könnte</t>
  </si>
  <si>
    <t xml:space="preserve">Quellen: </t>
  </si>
  <si>
    <t>Q3, E10, Z_15</t>
  </si>
  <si>
    <r>
      <t xml:space="preserve">Gesamtkosten </t>
    </r>
    <r>
      <rPr>
        <vertAlign val="subscript"/>
        <sz val="9"/>
        <rFont val="Arial"/>
        <family val="2"/>
      </rPr>
      <t>kumulativ</t>
    </r>
  </si>
  <si>
    <t>Greift auf Kontrollkästchen und I9 u. J9 zu:</t>
  </si>
  <si>
    <t>Quelle: I9;J9</t>
  </si>
  <si>
    <t>Wenn der Wert &lt;0,01 ist, dann #NV</t>
  </si>
  <si>
    <t>Sanierungsziel</t>
  </si>
  <si>
    <t>2000 bis 2030</t>
  </si>
  <si>
    <t>5 Jahre</t>
  </si>
  <si>
    <t>Z 35</t>
  </si>
  <si>
    <t>10 Jahre</t>
  </si>
  <si>
    <t>2010 bis 2030</t>
  </si>
  <si>
    <t>Hauptintervall 5</t>
  </si>
  <si>
    <t>Laufzeit, damit "vernünftige" Trendlinie möglich</t>
  </si>
  <si>
    <t>ab 2010</t>
  </si>
  <si>
    <t>ab 2012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</si>
  <si>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</si>
  <si>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</si>
  <si>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</si>
  <si>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</si>
  <si>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</si>
  <si>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Drucken: falls unbeabsichtigt mehr als 2 Seiten ausgedruckt werden, hilft: "Druckbereich festlegen"</t>
  </si>
  <si>
    <t>Zum Einblenden auf beliebiges Blatt mit rechtem Mausklick</t>
  </si>
  <si>
    <t xml:space="preserve">  </t>
  </si>
  <si>
    <t xml:space="preserve">Beachte </t>
  </si>
  <si>
    <t>seit 2026 auf 400 max (Y) gesetzt</t>
  </si>
  <si>
    <t>EXCEL-Auswertetool "Sanierungsverlauf"   (2006 - 2028)</t>
  </si>
  <si>
    <t>Anhang 7 des Handbuches Altlasten "Arbeitshilfe zur Sanierung von Grundwasserverunreinigungen", 4. Auflage 2025</t>
  </si>
  <si>
    <t>Stand 11-2025</t>
  </si>
  <si>
    <r>
      <t xml:space="preserve">Handbuch Altlasten Band 3 Teil 7    </t>
    </r>
    <r>
      <rPr>
        <sz val="14"/>
        <rFont val="Calibri"/>
        <family val="2"/>
        <scheme val="minor"/>
      </rPr>
      <t>(4. Auflage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</si>
</sst>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_€_-;\-* #,##0\ _€_-;_-* &quot;-&quot;??\ _€_-;_-@_-"/>
    <numFmt numFmtId="168" formatCode="dd/mm/yyyy;@"/>
  </numFmts>
  <fonts count="88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0"/>
      <color theme="0"/>
      <name val="Arial"/>
      <family val="2"/>
    </font>
    <font>
      <sz val="11"/>
      <color rgb="FFFFFFCC"/>
      <name val="Arial"/>
      <family val="2"/>
    </font>
    <font>
      <sz val="8"/>
      <color theme="7" tint="0.39997558519241921"/>
      <name val="Arial"/>
      <family val="2"/>
    </font>
    <font>
      <sz val="11"/>
      <color theme="7" tint="0.39997558519241921"/>
      <name val="Arial"/>
      <family val="2"/>
    </font>
    <font>
      <sz val="12"/>
      <color theme="7" tint="0.39997558519241921"/>
      <name val="Arial"/>
      <family val="2"/>
    </font>
    <font>
      <sz val="9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  <font>
      <sz val="6"/>
      <color theme="0"/>
      <name val="Arial"/>
      <family val="2"/>
    </font>
    <font>
      <vertAlign val="subscript"/>
      <sz val="9"/>
      <color theme="0"/>
      <name val="Arial"/>
      <family val="2"/>
    </font>
    <font>
      <sz val="12"/>
      <color theme="0"/>
      <name val="Arial"/>
      <family val="2"/>
    </font>
    <font>
      <sz val="7"/>
      <color theme="0"/>
      <name val="Arial"/>
      <family val="2"/>
    </font>
    <font>
      <sz val="5"/>
      <color rgb="FFFFFFE7"/>
      <name val="Arial"/>
      <family val="2"/>
    </font>
    <font>
      <sz val="9"/>
      <color rgb="FFFFFFE7"/>
      <name val="Arial"/>
      <family val="2"/>
    </font>
    <font>
      <sz val="8"/>
      <color rgb="FFFFFFE7"/>
      <name val="Arial"/>
      <family val="2"/>
    </font>
    <font>
      <sz val="6"/>
      <color rgb="FFFFFFE7"/>
      <name val="Arial"/>
      <family val="2"/>
    </font>
    <font>
      <sz val="11"/>
      <color rgb="FFFFFFE7"/>
      <name val="Arial"/>
      <family val="2"/>
    </font>
    <font>
      <sz val="7"/>
      <color rgb="FFFFFFE7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6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67" fillId="0" borderId="0" xfId="0" applyFont="1" applyBorder="1" applyAlignment="1">
      <alignment horizontal="left" shrinkToFit="1"/>
    </xf>
    <xf numFmtId="0" fontId="3" fillId="0" borderId="0" xfId="0" applyFont="1" applyBorder="1" applyProtection="1">
      <protection locked="0"/>
    </xf>
    <xf numFmtId="0" fontId="68" fillId="2" borderId="0" xfId="0" applyFont="1" applyFill="1" applyBorder="1" applyProtection="1">
      <protection locked="0"/>
    </xf>
    <xf numFmtId="0" fontId="0" fillId="0" borderId="0" xfId="0"/>
    <xf numFmtId="0" fontId="8" fillId="0" borderId="0" xfId="0" applyFont="1" applyBorder="1"/>
    <xf numFmtId="0" fontId="28" fillId="0" borderId="0" xfId="0" applyFont="1" applyBorder="1" applyAlignment="1">
      <alignment vertical="top"/>
    </xf>
    <xf numFmtId="0" fontId="27" fillId="4" borderId="0" xfId="0" applyFont="1" applyFill="1" applyBorder="1" applyAlignment="1">
      <alignment horizontal="center" vertical="center" wrapText="1"/>
    </xf>
    <xf numFmtId="0" fontId="70" fillId="0" borderId="0" xfId="0" applyFont="1" applyBorder="1"/>
    <xf numFmtId="0" fontId="69" fillId="0" borderId="0" xfId="0" applyFont="1" applyBorder="1"/>
    <xf numFmtId="0" fontId="71" fillId="0" borderId="0" xfId="0" applyFont="1" applyBorder="1" applyAlignment="1">
      <alignment vertical="center"/>
    </xf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13" borderId="0" xfId="0" applyFont="1" applyFill="1" applyBorder="1" applyAlignment="1">
      <alignment horizontal="left" vertical="center" wrapText="1"/>
    </xf>
    <xf numFmtId="0" fontId="76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13" borderId="0" xfId="0" applyFont="1" applyFill="1" applyBorder="1"/>
    <xf numFmtId="0" fontId="76" fillId="0" borderId="0" xfId="0" applyFont="1" applyBorder="1"/>
    <xf numFmtId="0" fontId="39" fillId="0" borderId="0" xfId="0" applyFont="1" applyBorder="1" applyAlignment="1">
      <alignment horizontal="left" vertical="center" wrapText="1"/>
    </xf>
    <xf numFmtId="166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80" fillId="0" borderId="0" xfId="0" applyFont="1" applyBorder="1" applyAlignment="1">
      <alignment vertical="center"/>
    </xf>
    <xf numFmtId="0" fontId="7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3" fontId="1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/>
    <xf numFmtId="1" fontId="13" fillId="0" borderId="0" xfId="0" applyNumberFormat="1" applyFont="1" applyFill="1" applyBorder="1" applyAlignment="1">
      <alignment horizontal="center" vertical="center" shrinkToFit="1"/>
    </xf>
    <xf numFmtId="0" fontId="70" fillId="0" borderId="0" xfId="0" applyFont="1" applyFill="1" applyBorder="1"/>
    <xf numFmtId="0" fontId="80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69" fillId="0" borderId="0" xfId="0" applyFont="1" applyFill="1" applyBorder="1"/>
    <xf numFmtId="0" fontId="42" fillId="0" borderId="0" xfId="0" applyFont="1" applyFill="1" applyBorder="1"/>
    <xf numFmtId="0" fontId="27" fillId="0" borderId="0" xfId="0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/>
    <xf numFmtId="0" fontId="37" fillId="0" borderId="0" xfId="0" applyFont="1" applyFill="1" applyBorder="1"/>
    <xf numFmtId="0" fontId="22" fillId="0" borderId="0" xfId="0" applyFont="1" applyFill="1" applyBorder="1"/>
    <xf numFmtId="0" fontId="2" fillId="0" borderId="0" xfId="0" applyFont="1" applyFill="1" applyBorder="1"/>
    <xf numFmtId="0" fontId="22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0" fontId="76" fillId="0" borderId="0" xfId="0" applyFont="1" applyBorder="1" applyAlignment="1">
      <alignment horizontal="left"/>
    </xf>
    <xf numFmtId="3" fontId="76" fillId="0" borderId="0" xfId="0" applyNumberFormat="1" applyFont="1" applyFill="1" applyBorder="1" applyAlignment="1">
      <alignment horizontal="center" vertical="center" shrinkToFit="1"/>
    </xf>
    <xf numFmtId="0" fontId="76" fillId="0" borderId="0" xfId="0" applyFont="1" applyFill="1" applyBorder="1"/>
    <xf numFmtId="0" fontId="13" fillId="0" borderId="0" xfId="0" applyFont="1" applyBorder="1" applyAlignment="1">
      <alignment horizontal="left"/>
    </xf>
    <xf numFmtId="167" fontId="78" fillId="0" borderId="0" xfId="21" applyNumberFormat="1" applyFont="1" applyFill="1" applyBorder="1" applyAlignment="1">
      <alignment horizontal="center" vertical="center" shrinkToFit="1"/>
    </xf>
    <xf numFmtId="0" fontId="81" fillId="0" borderId="0" xfId="0" applyFont="1" applyFill="1" applyBorder="1"/>
    <xf numFmtId="4" fontId="81" fillId="0" borderId="0" xfId="0" applyNumberFormat="1" applyFont="1" applyFill="1" applyBorder="1"/>
    <xf numFmtId="165" fontId="81" fillId="0" borderId="0" xfId="0" applyNumberFormat="1" applyFont="1" applyFill="1" applyBorder="1"/>
    <xf numFmtId="3" fontId="78" fillId="0" borderId="0" xfId="0" applyNumberFormat="1" applyFont="1" applyFill="1" applyBorder="1"/>
    <xf numFmtId="0" fontId="0" fillId="15" borderId="0" xfId="0" applyFill="1"/>
    <xf numFmtId="3" fontId="26" fillId="2" borderId="0" xfId="0" applyNumberFormat="1" applyFont="1" applyFill="1" applyAlignment="1" applyProtection="1">
      <alignment horizontal="center" vertical="center" shrinkToFit="1"/>
      <protection locked="0"/>
    </xf>
    <xf numFmtId="165" fontId="36" fillId="14" borderId="0" xfId="0" applyNumberFormat="1" applyFont="1" applyFill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Alignment="1" applyProtection="1">
      <alignment horizontal="center" vertical="center" shrinkToFit="1"/>
      <protection locked="0"/>
    </xf>
    <xf numFmtId="0" fontId="82" fillId="13" borderId="0" xfId="0" applyFont="1" applyFill="1" applyBorder="1" applyAlignment="1">
      <alignment horizontal="center"/>
    </xf>
    <xf numFmtId="3" fontId="82" fillId="13" borderId="0" xfId="0" applyNumberFormat="1" applyFont="1" applyFill="1" applyBorder="1" applyAlignment="1">
      <alignment horizontal="center" vertical="center" shrinkToFit="1"/>
    </xf>
    <xf numFmtId="0" fontId="83" fillId="13" borderId="0" xfId="0" applyFont="1" applyFill="1" applyBorder="1" applyAlignment="1">
      <alignment horizontal="center"/>
    </xf>
    <xf numFmtId="3" fontId="84" fillId="13" borderId="0" xfId="0" applyNumberFormat="1" applyFont="1" applyFill="1" applyBorder="1" applyAlignment="1">
      <alignment horizontal="center" vertical="center" shrinkToFit="1"/>
    </xf>
    <xf numFmtId="167" fontId="85" fillId="13" borderId="0" xfId="21" applyNumberFormat="1" applyFont="1" applyFill="1" applyBorder="1" applyAlignment="1">
      <alignment horizontal="center" vertical="center" shrinkToFit="1"/>
    </xf>
    <xf numFmtId="0" fontId="82" fillId="13" borderId="0" xfId="0" applyFont="1" applyFill="1" applyBorder="1"/>
    <xf numFmtId="0" fontId="86" fillId="13" borderId="0" xfId="0" applyFont="1" applyFill="1" applyBorder="1"/>
    <xf numFmtId="0" fontId="87" fillId="13" borderId="0" xfId="0" applyFont="1" applyFill="1" applyBorder="1"/>
    <xf numFmtId="4" fontId="87" fillId="13" borderId="0" xfId="0" applyNumberFormat="1" applyFont="1" applyFill="1" applyBorder="1"/>
    <xf numFmtId="165" fontId="87" fillId="13" borderId="0" xfId="0" applyNumberFormat="1" applyFont="1" applyFill="1" applyBorder="1"/>
    <xf numFmtId="3" fontId="85" fillId="13" borderId="0" xfId="0" applyNumberFormat="1" applyFont="1" applyFill="1" applyBorder="1"/>
    <xf numFmtId="166" fontId="84" fillId="13" borderId="0" xfId="0" applyNumberFormat="1" applyFont="1" applyFill="1" applyBorder="1" applyAlignment="1">
      <alignment horizontal="center" vertical="center" shrinkToFit="1"/>
    </xf>
    <xf numFmtId="0" fontId="84" fillId="13" borderId="0" xfId="0" applyFont="1" applyFill="1" applyBorder="1"/>
    <xf numFmtId="3" fontId="84" fillId="13" borderId="0" xfId="0" applyNumberFormat="1" applyFont="1" applyFill="1" applyBorder="1"/>
    <xf numFmtId="0" fontId="21" fillId="2" borderId="0" xfId="0" applyFont="1" applyFill="1" applyBorder="1" applyAlignment="1" applyProtection="1">
      <alignment horizontal="left" shrinkToFit="1"/>
      <protection locked="0"/>
    </xf>
    <xf numFmtId="168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8">
    <cellStyle name="20 % - Akzent1" xfId="2" xr:uid="{00000000-0005-0000-0000-000000000000}"/>
    <cellStyle name="20 % - Akzent2" xfId="3" xr:uid="{00000000-0005-0000-0000-000001000000}"/>
    <cellStyle name="20 % - Akzent3" xfId="4" xr:uid="{00000000-0005-0000-0000-000002000000}"/>
    <cellStyle name="20 % - Akzent4" xfId="5" xr:uid="{00000000-0005-0000-0000-000003000000}"/>
    <cellStyle name="20 % - Akzent5" xfId="6" xr:uid="{00000000-0005-0000-0000-000004000000}"/>
    <cellStyle name="20 % - Akzent6" xfId="7" xr:uid="{00000000-0005-0000-0000-000005000000}"/>
    <cellStyle name="40 % - Akzent1" xfId="8" xr:uid="{00000000-0005-0000-0000-000006000000}"/>
    <cellStyle name="40 % - Akzent2" xfId="9" xr:uid="{00000000-0005-0000-0000-000007000000}"/>
    <cellStyle name="40 % - Akzent3" xfId="10" xr:uid="{00000000-0005-0000-0000-000008000000}"/>
    <cellStyle name="40 % - Akzent4" xfId="11" xr:uid="{00000000-0005-0000-0000-000009000000}"/>
    <cellStyle name="40 % - Akzent5" xfId="12" xr:uid="{00000000-0005-0000-0000-00000A000000}"/>
    <cellStyle name="40 % - Akzent6" xfId="13" xr:uid="{00000000-0005-0000-0000-00000B000000}"/>
    <cellStyle name="60 % - Akzent1" xfId="14" xr:uid="{00000000-0005-0000-0000-00000C000000}"/>
    <cellStyle name="60 % - Akzent2" xfId="15" xr:uid="{00000000-0005-0000-0000-00000D000000}"/>
    <cellStyle name="60 % - Akzent3" xfId="16" xr:uid="{00000000-0005-0000-0000-00000E000000}"/>
    <cellStyle name="60 % - Akzent4" xfId="17" xr:uid="{00000000-0005-0000-0000-00000F000000}"/>
    <cellStyle name="60 % - Akzent5" xfId="18" xr:uid="{00000000-0005-0000-0000-000010000000}"/>
    <cellStyle name="60 % - Akzent6" xfId="19" xr:uid="{00000000-0005-0000-0000-000011000000}"/>
    <cellStyle name="Euro" xfId="20" xr:uid="{00000000-0005-0000-0000-000012000000}"/>
    <cellStyle name="Euro 2" xfId="22" xr:uid="{00000000-0005-0000-0000-000013000000}"/>
    <cellStyle name="Euro 2 2" xfId="27" xr:uid="{00000000-0005-0000-0000-000014000000}"/>
    <cellStyle name="Euro 3" xfId="25" xr:uid="{00000000-0005-0000-0000-000015000000}"/>
    <cellStyle name="Euro 4" xfId="24" xr:uid="{00000000-0005-0000-0000-000016000000}"/>
    <cellStyle name="Komma" xfId="21" builtinId="3"/>
    <cellStyle name="Komma 2" xfId="23" xr:uid="{00000000-0005-0000-0000-000018000000}"/>
    <cellStyle name="Komma 3" xfId="26" xr:uid="{00000000-0005-0000-0000-000019000000}"/>
    <cellStyle name="Standard" xfId="0" builtinId="0"/>
    <cellStyle name="Standard 2" xfId="1" xr:uid="{00000000-0005-0000-0000-00001B000000}"/>
  </cellStyles>
  <dxfs count="1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2060"/>
      </font>
    </dxf>
    <dxf>
      <font>
        <color rgb="FF002060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rgb="FF00206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E7"/>
      <color rgb="FF003399"/>
      <color rgb="FF9A0000"/>
      <color rgb="FF478F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245888"/>
        <c:crosses val="autoZero"/>
        <c:crossBetween val="midCat"/>
        <c:majorUnit val="4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(kumulativ und jährlich)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F6-4F29-9F2D-0525B070B1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F6-4F29-9F2D-0525B070B1D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F6-4F29-9F2D-0525B070B1D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6-4F29-9F2D-0525B070B1D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2A-489B-9732-8257D66647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F6-4F29-9F2D-0525B070B1D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2A-489B-9732-8257D666476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2A-489B-9732-8257D666476E}"/>
                </c:ext>
              </c:extLst>
            </c:dLbl>
            <c:numFmt formatCode="#,##0.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  <c:majorUnit val="4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   bzw.  kg/a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F2-4DEC-B258-2F87550E01D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F2-4DEC-B258-2F87550E01D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F2-4DEC-B258-2F87550E01D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4340608"/>
        <c:crosses val="autoZero"/>
        <c:crossBetween val="midCat"/>
        <c:majorUnit val="4"/>
      </c:valAx>
      <c:valAx>
        <c:axId val="94340608"/>
        <c:scaling>
          <c:orientation val="minMax"/>
          <c:max val="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5F-405F-AFF9-60D2E438CB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F-405F-AFF9-60D2E438CB9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F-405F-AFF9-60D2E438CB9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F-405F-AFF9-60D2E438CB9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02326656"/>
        <c:crosses val="autoZero"/>
        <c:crossBetween val="midCat"/>
        <c:majorUnit val="4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B-4465-ABBE-52AE8478D98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B-4465-ABBE-52AE8478D98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B-4465-ABBE-52AE8478D98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dPt>
            <c:idx val="3"/>
            <c:bubble3D val="0"/>
            <c:spPr>
              <a:ln>
                <a:solidFill>
                  <a:srgbClr val="9A0000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E62B-4465-ABBE-52AE8478D98A}"/>
              </c:ext>
            </c:extLst>
          </c:dPt>
          <c:dLbls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rgbClr val="9A0000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62B-4465-ABBE-52AE8478D98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6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02410112"/>
        <c:crosses val="autoZero"/>
        <c:crossBetween val="midCat"/>
        <c:majorUnit val="4"/>
      </c:valAx>
      <c:valAx>
        <c:axId val="102410112"/>
        <c:scaling>
          <c:orientation val="minMax"/>
          <c:max val="4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[%]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4-4097-8BF3-3169044E9B8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4-4097-8BF3-3169044E9B8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0-4752-B5A1-1C85F39B3D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4-4097-8BF3-3169044E9B8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4-4097-8BF3-3169044E9B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4-4097-8BF3-3169044E9B8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0-4752-B5A1-1C85F39B3D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4-4097-8BF3-3169044E9B8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0-4752-B5A1-1C85F39B3D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0-4752-B5A1-1C85F39B3D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10-4752-B5A1-1C85F39B3D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245888"/>
        <c:crosses val="autoZero"/>
        <c:crossBetween val="midCat"/>
        <c:majorUnit val="4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70-4740-81B4-C0D5187AC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0-4740-81B4-C0D5187AC3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0-4740-81B4-C0D5187AC3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0-4740-81B4-C0D5187AC38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259328"/>
        <c:crosses val="autoZero"/>
        <c:crossBetween val="midCat"/>
        <c:majorUnit val="4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F-4441-9E0F-6B90DBE9A6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F-4441-9E0F-6B90DBE9A6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7-4293-B41A-5C528B9F5D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F-4441-9E0F-6B90DBE9A6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F-4441-9E0F-6B90DBE9A6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F-4441-9E0F-6B90DBE9A6B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7-4293-B41A-5C528B9F5D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3-491A-B2A9-6ED664188334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D7-470F-BA3D-F200125D394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4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353920"/>
        <c:crosses val="autoZero"/>
        <c:crossBetween val="midCat"/>
        <c:majorUnit val="4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  <c:majorUnit val="20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6-4CCF-8059-F5F7B2B392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C5-4723-A494-6EB081BE7C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C5-4723-A494-6EB081BE7C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C5-4723-A494-6EB081BE7C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C5-4723-A494-6EB081BE7C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6-4CCF-8059-F5F7B2B392F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C5-4723-A494-6EB081BE7C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C5-4723-A494-6EB081BE7C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C5-4723-A494-6EB081BE7C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6-4CCF-8059-F5F7B2B392F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C5-4723-A494-6EB081BE7C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C5-4723-A494-6EB081BE7C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C5-4723-A494-6EB081BE7C2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6-4CCF-8059-F5F7B2B392F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C5-4723-A494-6EB081BE7C2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C5-4723-A494-6EB081BE7C2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6-4CCF-8059-F5F7B2B39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  <c:majorUnit val="10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93-4117-AECD-44A1D35CA6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93-4117-AECD-44A1D35CA6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93-4117-AECD-44A1D35CA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93-4117-AECD-44A1D35CA6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93-4117-AECD-44A1D35CA6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93-4117-AECD-44A1D35CA6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93-4117-AECD-44A1D35CA6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493-4117-AECD-44A1D35CA6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493-4117-AECD-44A1D35CA6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91-46B3-9754-4F95D9205C6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493-4117-AECD-44A1D35CA6C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493-4117-AECD-44A1D35CA6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493-4117-AECD-44A1D35CA6C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1-46B3-9754-4F95D9205C6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1-46B3-9754-4F95D9205C6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1-46B3-9754-4F95D9205C6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91-46B3-9754-4F95D9205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3-4117-AECD-44A1D35CA6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3-4117-AECD-44A1D35CA6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3-4117-AECD-44A1D35CA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3-4117-AECD-44A1D35CA6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3-4117-AECD-44A1D35CA6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93-4117-AECD-44A1D35CA6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93-4117-AECD-44A1D35CA6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3-4117-AECD-44A1D35CA6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93-4117-AECD-44A1D35CA6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3-4117-AECD-44A1D35CA6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93-4117-AECD-44A1D35CA6C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91-46B3-9754-4F95D9205C6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93-4117-AECD-44A1D35CA6C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91-46B3-9754-4F95D9205C6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91-46B3-9754-4F95D9205C6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91-46B3-9754-4F95D9205C6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91-46B3-9754-4F95D9205C6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91-46B3-9754-4F95D9205C6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6-420C-B15D-24E8BA2C367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6-420C-B15D-24E8BA2C367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6-420C-B15D-24E8BA2C367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6-420C-B15D-24E8BA2C367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6500</c:v>
                </c:pt>
                <c:pt idx="1">
                  <c:v>6500</c:v>
                </c:pt>
                <c:pt idx="2">
                  <c:v>6500</c:v>
                </c:pt>
                <c:pt idx="3">
                  <c:v>6500</c:v>
                </c:pt>
                <c:pt idx="4">
                  <c:v>6500</c:v>
                </c:pt>
                <c:pt idx="5">
                  <c:v>6500</c:v>
                </c:pt>
                <c:pt idx="6">
                  <c:v>6500</c:v>
                </c:pt>
                <c:pt idx="7">
                  <c:v>6500</c:v>
                </c:pt>
                <c:pt idx="8">
                  <c:v>6500</c:v>
                </c:pt>
                <c:pt idx="9">
                  <c:v>6500</c:v>
                </c:pt>
                <c:pt idx="10">
                  <c:v>6500</c:v>
                </c:pt>
                <c:pt idx="11">
                  <c:v>6500</c:v>
                </c:pt>
                <c:pt idx="12">
                  <c:v>6500</c:v>
                </c:pt>
                <c:pt idx="13">
                  <c:v>6500</c:v>
                </c:pt>
                <c:pt idx="14">
                  <c:v>6500</c:v>
                </c:pt>
                <c:pt idx="15">
                  <c:v>6500</c:v>
                </c:pt>
                <c:pt idx="16">
                  <c:v>6500</c:v>
                </c:pt>
                <c:pt idx="17">
                  <c:v>6500</c:v>
                </c:pt>
                <c:pt idx="18">
                  <c:v>6500</c:v>
                </c:pt>
                <c:pt idx="19">
                  <c:v>6500</c:v>
                </c:pt>
                <c:pt idx="20">
                  <c:v>6500</c:v>
                </c:pt>
                <c:pt idx="21">
                  <c:v>6500</c:v>
                </c:pt>
                <c:pt idx="22">
                  <c:v>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  <c:pt idx="16">
                  <c:v>3500</c:v>
                </c:pt>
                <c:pt idx="17">
                  <c:v>3500</c:v>
                </c:pt>
                <c:pt idx="18">
                  <c:v>3500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  <c:pt idx="22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0845824"/>
        <c:crosses val="autoZero"/>
        <c:crossBetween val="midCat"/>
        <c:majorUnit val="4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259328"/>
        <c:crosses val="autoZero"/>
        <c:crossBetween val="midCat"/>
        <c:majorUnit val="4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Projekt!$E$14:$AE$14</c:f>
              <c:numCache>
                <c:formatCode>General</c:formatCode>
                <c:ptCount val="2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Projekt!$E$33:$AE$33</c:f>
              <c:numCache>
                <c:formatCode>#,##0.0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4340608"/>
        <c:crosses val="autoZero"/>
        <c:crossBetween val="midCat"/>
        <c:majorUnit val="4"/>
      </c:valAx>
      <c:valAx>
        <c:axId val="94340608"/>
        <c:scaling>
          <c:orientation val="minMax"/>
          <c:max val="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Projekt!$J$14:$AE$14</c:f>
              <c:numCache>
                <c:formatCode>General</c:formatCode>
                <c:ptCount val="2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xVal>
          <c:yVal>
            <c:numRef>
              <c:f>Projekt!$E$34:$AE$34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Projekt!$E$14:$AE$14</c:f>
              <c:numCache>
                <c:formatCode>General</c:formatCode>
                <c:ptCount val="2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6500</c:v>
                </c:pt>
                <c:pt idx="1">
                  <c:v>6500</c:v>
                </c:pt>
                <c:pt idx="2">
                  <c:v>6500</c:v>
                </c:pt>
                <c:pt idx="3">
                  <c:v>6500</c:v>
                </c:pt>
                <c:pt idx="4">
                  <c:v>6500</c:v>
                </c:pt>
                <c:pt idx="5">
                  <c:v>6500</c:v>
                </c:pt>
                <c:pt idx="6">
                  <c:v>6500</c:v>
                </c:pt>
                <c:pt idx="7">
                  <c:v>6500</c:v>
                </c:pt>
                <c:pt idx="8">
                  <c:v>6500</c:v>
                </c:pt>
                <c:pt idx="9">
                  <c:v>6500</c:v>
                </c:pt>
                <c:pt idx="10">
                  <c:v>6500</c:v>
                </c:pt>
                <c:pt idx="11">
                  <c:v>6500</c:v>
                </c:pt>
                <c:pt idx="12">
                  <c:v>6500</c:v>
                </c:pt>
                <c:pt idx="13">
                  <c:v>6500</c:v>
                </c:pt>
                <c:pt idx="14">
                  <c:v>6500</c:v>
                </c:pt>
                <c:pt idx="15">
                  <c:v>6500</c:v>
                </c:pt>
                <c:pt idx="16">
                  <c:v>6500</c:v>
                </c:pt>
                <c:pt idx="17">
                  <c:v>6500</c:v>
                </c:pt>
                <c:pt idx="18">
                  <c:v>6500</c:v>
                </c:pt>
                <c:pt idx="19">
                  <c:v>6500</c:v>
                </c:pt>
                <c:pt idx="20">
                  <c:v>6500</c:v>
                </c:pt>
                <c:pt idx="21">
                  <c:v>6500</c:v>
                </c:pt>
                <c:pt idx="22">
                  <c:v>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Projekt!$E$14:$AE$14</c:f>
              <c:numCache>
                <c:formatCode>General</c:formatCode>
                <c:ptCount val="2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  <c:pt idx="16">
                  <c:v>3500</c:v>
                </c:pt>
                <c:pt idx="17">
                  <c:v>3500</c:v>
                </c:pt>
                <c:pt idx="18">
                  <c:v>3500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  <c:pt idx="22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0845824"/>
        <c:crosses val="autoZero"/>
        <c:crossBetween val="midCat"/>
        <c:majorUnit val="4"/>
        <c:minorUnit val="4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2326656"/>
        <c:crosses val="autoZero"/>
        <c:crossBetween val="midCat"/>
        <c:majorUnit val="4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4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353920"/>
        <c:crosses val="autoZero"/>
        <c:crossBetween val="midCat"/>
        <c:majorUnit val="4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6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2410112"/>
        <c:crosses val="autoZero"/>
        <c:crossBetween val="midCat"/>
        <c:majorUnit val="4"/>
      </c:valAx>
      <c:valAx>
        <c:axId val="102410112"/>
        <c:scaling>
          <c:orientation val="minMax"/>
          <c:max val="4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(kumulativ und jährlich)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3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490880"/>
        <c:crosses val="autoZero"/>
        <c:crossBetween val="midCat"/>
        <c:majorUnit val="4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   </a:t>
                </a:r>
                <a:r>
                  <a:rPr lang="en-US" b="0"/>
                  <a:t>bzw.</a:t>
                </a:r>
                <a:r>
                  <a:rPr lang="en-US"/>
                  <a:t>  kg/a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Diagramm4"/>
  <sheetViews>
    <sheetView zoomScale="90" workbookViewId="0"/>
  </sheetViews>
  <sheetProtection algorithmName="SHA-512" hashValue="6aF8BP6fwloG3fkVqQX4AYxTWqyfrohSh5xS0GFc2xfDyDq5oqgLHHfhv2qS5oY5Gk4cTyu3/EV15YNn+U7mHw==" saltValue="LuFI8CB4trYNBha8axC3M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Diagramm5"/>
  <sheetViews>
    <sheetView workbookViewId="0"/>
  </sheetViews>
  <sheetProtection algorithmName="SHA-512" hashValue="U/MqL7nH9Kxe4xOq9Nv3WQj/hP4K066W/1cx2kRs1ZODyKJmGkPJDXKA1xO6K4rmS0VHHyeRF1vbCE1PEnpDdQ==" saltValue="rjkz69qPqOqtMEnlIrVZh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Diagramm6"/>
  <sheetViews>
    <sheetView workbookViewId="0"/>
  </sheetViews>
  <sheetProtection algorithmName="SHA-512" hashValue="lBWlxNR35q6MeLOJz4dYeJ5A4JOBDitWAorzQwNpD/zT8DX1QU+X5Q2da94CReZ0nMUfDuvY70g29bD21ViNHQ==" saltValue="RlbVRA0BXhRkqOJAvE2DP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Diagramm7"/>
  <sheetViews>
    <sheetView workbookViewId="0"/>
  </sheetViews>
  <sheetProtection algorithmName="SHA-512" hashValue="uw25GmjaajwxcV4evwu+0aXA2nOwca0lhV8/FtwCHdbqxurS9NbO92YO/rdsN5kSiT6wK29d7lqWfVb1caHvxA==" saltValue="G5VRzWJGulEIBpWB7C2P3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Diagramm8"/>
  <sheetViews>
    <sheetView workbookViewId="0"/>
  </sheetViews>
  <sheetProtection algorithmName="SHA-512" hashValue="W+huLKQgLee8i5271VQhTnoggJ9XZJoSKcIPYcGmpsJTglqEx6B6+34fspwNPRX1WiwbSA8xYmqyRECzecfehQ==" saltValue="jAjyZVNU12/BrNc9AtkCp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Diagramm9"/>
  <sheetViews>
    <sheetView workbookViewId="0"/>
  </sheetViews>
  <sheetProtection algorithmName="SHA-512" hashValue="sGrMQvoqW/bzSXjGK8rDP4rtjIsghcDrcrv4ovBonn4ie9duPUkS9ZL29aFWxgN4qzXEDD7aNEpE8NGXrFHFPg==" saltValue="vZ20IXd4dKKaIH1Scj7Kt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Diagramm10"/>
  <sheetViews>
    <sheetView workbookViewId="0"/>
  </sheetViews>
  <sheetProtection algorithmName="SHA-512" hashValue="Fzl7aEdl2CEr0Ysa065paZyp5x5AWR2fmjq0bSZclLwkPekUdNzjgtzTSKnTprLXkx3uvSZR5MshNmfi7CERAA==" saltValue="YkikiskKkMy0IJ6/+aLh8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Diagramm11"/>
  <sheetViews>
    <sheetView workbookViewId="0"/>
  </sheetViews>
  <sheetProtection algorithmName="SHA-512" hashValue="23xfjJiY9UkMXkhsBNxKdFtV8jfcTn5glFGXVXxNeyCoURs1dsXRxv+6BxUOe9irLtpRl0OlNHRkRk3uLafl2g==" saltValue="M34J+1IP8dpzmCveJbE2m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Diagramm12"/>
  <sheetViews>
    <sheetView workbookViewId="0"/>
  </sheetViews>
  <sheetProtection algorithmName="SHA-512" hashValue="zzUHofksszjQYIo8L/RejOssPY5t7NoT0DErV7RgADQ7aQUphjPJbXf1gLJMjDKumrHwR/K6klkEmy+cW6u0Yg==" saltValue="xiHSLaBsuqncUT2THWZuh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fmlaLink="$J$9" lockText="1" noThreeD="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454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113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2312670</xdr:colOff>
      <xdr:row>19</xdr:row>
      <xdr:rowOff>163369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46779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57000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753533</xdr:colOff>
      <xdr:row>102</xdr:row>
      <xdr:rowOff>118534</xdr:rowOff>
    </xdr:from>
    <xdr:to>
      <xdr:col>14</xdr:col>
      <xdr:colOff>509800</xdr:colOff>
      <xdr:row>103</xdr:row>
      <xdr:rowOff>133758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091333" y="19185467"/>
          <a:ext cx="2143867" cy="201491"/>
        </a:xfrm>
        <a:prstGeom prst="rect">
          <a:avLst/>
        </a:prstGeom>
      </xdr:spPr>
    </xdr:pic>
    <xdr:clientData/>
  </xdr:twoCellAnchor>
  <xdr:twoCellAnchor editAs="oneCell">
    <xdr:from>
      <xdr:col>11</xdr:col>
      <xdr:colOff>584199</xdr:colOff>
      <xdr:row>99</xdr:row>
      <xdr:rowOff>25401</xdr:rowOff>
    </xdr:from>
    <xdr:to>
      <xdr:col>14</xdr:col>
      <xdr:colOff>429371</xdr:colOff>
      <xdr:row>100</xdr:row>
      <xdr:rowOff>43662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921999" y="18533534"/>
          <a:ext cx="2232772" cy="204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186267</xdr:colOff>
      <xdr:row>95</xdr:row>
      <xdr:rowOff>84666</xdr:rowOff>
    </xdr:from>
    <xdr:to>
      <xdr:col>13</xdr:col>
      <xdr:colOff>542670</xdr:colOff>
      <xdr:row>96</xdr:row>
      <xdr:rowOff>168238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524067" y="17839266"/>
          <a:ext cx="1948136" cy="2783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8466</xdr:rowOff>
    </xdr:from>
    <xdr:to>
      <xdr:col>13</xdr:col>
      <xdr:colOff>357056</xdr:colOff>
      <xdr:row>164</xdr:row>
      <xdr:rowOff>25400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337800" y="29353933"/>
          <a:ext cx="1948789" cy="132926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55CC8DD-0E20-4223-A8AB-FC86422A308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7167AE76-E9B9-44B8-B31A-BC4BF24EE4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791240F-4FA0-4535-8920-413A293C156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DA40D56-3F4E-48CE-877F-D1F487008F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80892</xdr:colOff>
      <xdr:row>63</xdr:row>
      <xdr:rowOff>2405</xdr:rowOff>
    </xdr:from>
    <xdr:to>
      <xdr:col>4</xdr:col>
      <xdr:colOff>108749</xdr:colOff>
      <xdr:row>76</xdr:row>
      <xdr:rowOff>14475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64366</xdr:colOff>
      <xdr:row>49</xdr:row>
      <xdr:rowOff>104948</xdr:rowOff>
    </xdr:from>
    <xdr:to>
      <xdr:col>10</xdr:col>
      <xdr:colOff>129540</xdr:colOff>
      <xdr:row>49</xdr:row>
      <xdr:rowOff>106680</xdr:rowOff>
    </xdr:to>
    <xdr:cxnSp macro="">
      <xdr:nvCxnSpPr>
        <xdr:cNvPr id="22" name="Gerade Verbindung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5687926" y="6886748"/>
          <a:ext cx="49951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95250</xdr:rowOff>
        </xdr:from>
        <xdr:to>
          <xdr:col>16</xdr:col>
          <xdr:colOff>180975</xdr:colOff>
          <xdr:row>9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  <xdr:twoCellAnchor>
    <xdr:from>
      <xdr:col>9</xdr:col>
      <xdr:colOff>76200</xdr:colOff>
      <xdr:row>51</xdr:row>
      <xdr:rowOff>111276</xdr:rowOff>
    </xdr:from>
    <xdr:to>
      <xdr:col>10</xdr:col>
      <xdr:colOff>93961</xdr:colOff>
      <xdr:row>51</xdr:row>
      <xdr:rowOff>112931</xdr:rowOff>
    </xdr:to>
    <xdr:cxnSp macro="">
      <xdr:nvCxnSpPr>
        <xdr:cNvPr id="44" name="Gerade Verbindung 3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 flipV="1">
          <a:off x="5699760" y="7274076"/>
          <a:ext cx="452101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217936</xdr:colOff>
      <xdr:row>51</xdr:row>
      <xdr:rowOff>76200</xdr:rowOff>
    </xdr:from>
    <xdr:to>
      <xdr:col>9</xdr:col>
      <xdr:colOff>279622</xdr:colOff>
      <xdr:row>51</xdr:row>
      <xdr:rowOff>145143</xdr:rowOff>
    </xdr:to>
    <xdr:sp macro="" textlink="">
      <xdr:nvSpPr>
        <xdr:cNvPr id="45" name="Rau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841496" y="7239000"/>
          <a:ext cx="61686" cy="68943"/>
        </a:xfrm>
        <a:prstGeom prst="diamond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1133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0.89049</cdr:x>
      <cdr:y>0.52091</cdr:y>
    </cdr:from>
    <cdr:to>
      <cdr:x>0.98724</cdr:x>
      <cdr:y>0.68406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B03C7305-BE9E-41D2-B096-DB3464095D3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251198" y="3131820"/>
          <a:ext cx="896447" cy="980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9E946D8-9E32-415A-B410-7923CD881E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29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R211"/>
  <sheetViews>
    <sheetView showGridLines="0" topLeftCell="A136" zoomScale="90" zoomScaleNormal="90" workbookViewId="0">
      <selection activeCell="B167" sqref="B167"/>
    </sheetView>
  </sheetViews>
  <sheetFormatPr baseColWidth="10" defaultRowHeight="15" x14ac:dyDescent="0.25"/>
  <cols>
    <col min="2" max="2" width="34.7109375" customWidth="1"/>
  </cols>
  <sheetData>
    <row r="1" spans="2:13" x14ac:dyDescent="0.25">
      <c r="B1" t="s">
        <v>54</v>
      </c>
      <c r="C1" s="87" t="s">
        <v>258</v>
      </c>
      <c r="D1" s="55"/>
      <c r="H1" s="55"/>
    </row>
    <row r="2" spans="2:13" x14ac:dyDescent="0.25">
      <c r="D2" s="55"/>
      <c r="H2" s="55"/>
    </row>
    <row r="3" spans="2:13" x14ac:dyDescent="0.25">
      <c r="B3" s="55" t="s">
        <v>259</v>
      </c>
      <c r="D3" s="55"/>
      <c r="H3" s="55"/>
    </row>
    <row r="5" spans="2:13" x14ac:dyDescent="0.25">
      <c r="D5" s="64"/>
    </row>
    <row r="6" spans="2:13" x14ac:dyDescent="0.25">
      <c r="D6" s="64"/>
    </row>
    <row r="7" spans="2:13" x14ac:dyDescent="0.25">
      <c r="B7" t="s">
        <v>127</v>
      </c>
      <c r="C7" t="s">
        <v>250</v>
      </c>
      <c r="D7" s="64" t="s">
        <v>117</v>
      </c>
      <c r="E7" t="s">
        <v>118</v>
      </c>
      <c r="H7" t="s">
        <v>260</v>
      </c>
    </row>
    <row r="8" spans="2:13" x14ac:dyDescent="0.25">
      <c r="D8" s="64" t="s">
        <v>261</v>
      </c>
    </row>
    <row r="9" spans="2:13" x14ac:dyDescent="0.25">
      <c r="B9" t="s">
        <v>44</v>
      </c>
      <c r="C9" t="s">
        <v>262</v>
      </c>
      <c r="D9" s="64" t="s">
        <v>119</v>
      </c>
      <c r="E9" t="s">
        <v>44</v>
      </c>
      <c r="H9" t="s">
        <v>67</v>
      </c>
    </row>
    <row r="10" spans="2:13" x14ac:dyDescent="0.25">
      <c r="D10" s="64" t="s">
        <v>120</v>
      </c>
      <c r="E10" t="s">
        <v>121</v>
      </c>
    </row>
    <row r="11" spans="2:13" x14ac:dyDescent="0.25">
      <c r="B11" t="s">
        <v>45</v>
      </c>
      <c r="C11" s="67" t="s">
        <v>263</v>
      </c>
      <c r="D11" s="94" t="s">
        <v>119</v>
      </c>
      <c r="E11" s="67" t="s">
        <v>45</v>
      </c>
      <c r="F11" s="67"/>
      <c r="G11" s="67"/>
      <c r="H11" s="67" t="s">
        <v>67</v>
      </c>
      <c r="I11" s="67"/>
      <c r="J11" s="67"/>
    </row>
    <row r="12" spans="2:13" x14ac:dyDescent="0.25">
      <c r="C12" s="67"/>
      <c r="D12" s="94" t="s">
        <v>122</v>
      </c>
      <c r="E12" s="67" t="s">
        <v>264</v>
      </c>
      <c r="F12" s="67"/>
      <c r="G12" s="67"/>
      <c r="H12" s="67"/>
      <c r="I12" s="67"/>
      <c r="J12" s="67"/>
    </row>
    <row r="13" spans="2:13" x14ac:dyDescent="0.25">
      <c r="B13" t="s">
        <v>128</v>
      </c>
      <c r="C13" t="s">
        <v>280</v>
      </c>
      <c r="D13" s="64" t="s">
        <v>123</v>
      </c>
      <c r="E13" t="s">
        <v>21</v>
      </c>
      <c r="I13" t="s">
        <v>72</v>
      </c>
      <c r="M13" t="s">
        <v>124</v>
      </c>
    </row>
    <row r="14" spans="2:13" x14ac:dyDescent="0.25">
      <c r="B14" t="s">
        <v>129</v>
      </c>
      <c r="D14" s="64" t="s">
        <v>125</v>
      </c>
      <c r="E14" t="s">
        <v>126</v>
      </c>
    </row>
    <row r="15" spans="2:13" x14ac:dyDescent="0.25">
      <c r="B15" s="63" t="s">
        <v>28</v>
      </c>
      <c r="C15" t="s">
        <v>252</v>
      </c>
      <c r="D15" s="64" t="s">
        <v>130</v>
      </c>
      <c r="E15" t="s">
        <v>265</v>
      </c>
      <c r="H15" t="s">
        <v>126</v>
      </c>
    </row>
    <row r="16" spans="2:13" x14ac:dyDescent="0.25">
      <c r="B16" s="63" t="s">
        <v>29</v>
      </c>
      <c r="C16" t="s">
        <v>253</v>
      </c>
      <c r="D16" s="64" t="s">
        <v>131</v>
      </c>
      <c r="E16" t="s">
        <v>266</v>
      </c>
      <c r="H16" t="s">
        <v>126</v>
      </c>
    </row>
    <row r="17" spans="2:15" x14ac:dyDescent="0.25">
      <c r="B17" s="63" t="s">
        <v>132</v>
      </c>
      <c r="C17" t="s">
        <v>254</v>
      </c>
      <c r="D17" s="64" t="s">
        <v>130</v>
      </c>
      <c r="E17" t="s">
        <v>267</v>
      </c>
      <c r="H17" t="s">
        <v>126</v>
      </c>
    </row>
    <row r="18" spans="2:15" x14ac:dyDescent="0.25">
      <c r="B18" s="63" t="s">
        <v>133</v>
      </c>
      <c r="C18" t="s">
        <v>255</v>
      </c>
      <c r="D18" s="64" t="s">
        <v>131</v>
      </c>
      <c r="E18" t="s">
        <v>268</v>
      </c>
      <c r="H18" t="s">
        <v>126</v>
      </c>
    </row>
    <row r="20" spans="2:15" x14ac:dyDescent="0.25">
      <c r="B20" t="s">
        <v>53</v>
      </c>
      <c r="C20" t="s">
        <v>134</v>
      </c>
      <c r="D20" s="64" t="s">
        <v>270</v>
      </c>
      <c r="E20" s="62" t="s">
        <v>53</v>
      </c>
      <c r="F20" t="s">
        <v>269</v>
      </c>
      <c r="I20" s="62" t="s">
        <v>52</v>
      </c>
    </row>
    <row r="21" spans="2:15" x14ac:dyDescent="0.25">
      <c r="C21" t="s">
        <v>271</v>
      </c>
      <c r="D21" s="64" t="s">
        <v>135</v>
      </c>
      <c r="F21" t="s">
        <v>55</v>
      </c>
    </row>
    <row r="22" spans="2:15" x14ac:dyDescent="0.25">
      <c r="D22" s="64" t="s">
        <v>136</v>
      </c>
      <c r="F22" t="s">
        <v>137</v>
      </c>
    </row>
    <row r="23" spans="2:15" x14ac:dyDescent="0.25">
      <c r="D23" s="64"/>
    </row>
    <row r="24" spans="2:15" x14ac:dyDescent="0.25">
      <c r="B24" s="63" t="s">
        <v>1</v>
      </c>
      <c r="C24" s="9" t="s">
        <v>139</v>
      </c>
      <c r="D24" s="9" t="s">
        <v>138</v>
      </c>
      <c r="E24" s="66" t="s">
        <v>143</v>
      </c>
    </row>
    <row r="25" spans="2:15" x14ac:dyDescent="0.25">
      <c r="B25" s="63" t="s">
        <v>49</v>
      </c>
      <c r="C25" s="9" t="s">
        <v>140</v>
      </c>
      <c r="D25" s="9" t="s">
        <v>138</v>
      </c>
      <c r="F25" s="66" t="s">
        <v>145</v>
      </c>
      <c r="G25" s="66" t="s">
        <v>144</v>
      </c>
    </row>
    <row r="26" spans="2:15" x14ac:dyDescent="0.25">
      <c r="B26" s="63" t="s">
        <v>12</v>
      </c>
      <c r="C26" s="9" t="s">
        <v>141</v>
      </c>
      <c r="D26" s="9" t="s">
        <v>138</v>
      </c>
      <c r="F26" s="66" t="s">
        <v>145</v>
      </c>
      <c r="G26" s="66" t="s">
        <v>272</v>
      </c>
    </row>
    <row r="27" spans="2:15" x14ac:dyDescent="0.25">
      <c r="B27" s="63" t="s">
        <v>4</v>
      </c>
      <c r="C27" s="9" t="s">
        <v>142</v>
      </c>
      <c r="D27" s="9" t="s">
        <v>138</v>
      </c>
      <c r="E27" s="66" t="s">
        <v>143</v>
      </c>
    </row>
    <row r="30" spans="2:15" x14ac:dyDescent="0.25">
      <c r="B30" s="9" t="s">
        <v>25</v>
      </c>
      <c r="C30" t="s">
        <v>146</v>
      </c>
      <c r="D30" s="9" t="s">
        <v>148</v>
      </c>
      <c r="F30" s="66" t="s">
        <v>145</v>
      </c>
      <c r="G30" t="s">
        <v>151</v>
      </c>
      <c r="I30" t="s">
        <v>150</v>
      </c>
      <c r="K30" t="s">
        <v>273</v>
      </c>
    </row>
    <row r="31" spans="2:15" x14ac:dyDescent="0.25">
      <c r="B31" s="9" t="s">
        <v>22</v>
      </c>
      <c r="C31" t="s">
        <v>147</v>
      </c>
      <c r="D31" s="9" t="s">
        <v>148</v>
      </c>
      <c r="F31" s="66" t="s">
        <v>145</v>
      </c>
      <c r="G31" t="s">
        <v>152</v>
      </c>
    </row>
    <row r="32" spans="2:15" s="67" customFormat="1" x14ac:dyDescent="0.25">
      <c r="B32" s="67" t="s">
        <v>39</v>
      </c>
      <c r="C32" s="67" t="s">
        <v>153</v>
      </c>
      <c r="D32" s="68" t="s">
        <v>148</v>
      </c>
      <c r="F32" s="69" t="s">
        <v>145</v>
      </c>
      <c r="G32" s="67" t="s">
        <v>152</v>
      </c>
      <c r="J32" t="s">
        <v>57</v>
      </c>
      <c r="O32" s="70"/>
    </row>
    <row r="33" spans="2:13" s="54" customFormat="1" x14ac:dyDescent="0.25">
      <c r="B33" s="54" t="s">
        <v>6</v>
      </c>
      <c r="C33" s="54" t="s">
        <v>154</v>
      </c>
      <c r="D33" s="9" t="s">
        <v>148</v>
      </c>
      <c r="F33" s="66" t="s">
        <v>145</v>
      </c>
      <c r="G33" s="54" t="s">
        <v>155</v>
      </c>
    </row>
    <row r="34" spans="2:13" s="54" customFormat="1" x14ac:dyDescent="0.25">
      <c r="D34" s="9"/>
      <c r="F34" s="66"/>
    </row>
    <row r="35" spans="2:13" s="54" customFormat="1" x14ac:dyDescent="0.25">
      <c r="D35" s="9"/>
      <c r="F35" s="66"/>
    </row>
    <row r="36" spans="2:13" x14ac:dyDescent="0.25">
      <c r="B36" t="s">
        <v>46</v>
      </c>
      <c r="C36" t="s">
        <v>173</v>
      </c>
      <c r="D36" s="64" t="s">
        <v>251</v>
      </c>
      <c r="F36" t="s">
        <v>209</v>
      </c>
      <c r="H36" t="s">
        <v>156</v>
      </c>
    </row>
    <row r="37" spans="2:13" x14ac:dyDescent="0.25">
      <c r="H37" t="s">
        <v>56</v>
      </c>
    </row>
    <row r="38" spans="2:13" x14ac:dyDescent="0.25">
      <c r="B38" s="9"/>
      <c r="F38" t="s">
        <v>159</v>
      </c>
    </row>
    <row r="39" spans="2:13" x14ac:dyDescent="0.25">
      <c r="D39" s="9"/>
      <c r="F39" t="s">
        <v>208</v>
      </c>
    </row>
    <row r="41" spans="2:13" x14ac:dyDescent="0.25">
      <c r="B41" s="26" t="s">
        <v>58</v>
      </c>
      <c r="C41" t="s">
        <v>174</v>
      </c>
      <c r="D41" s="64" t="s">
        <v>157</v>
      </c>
      <c r="F41" s="65" t="s">
        <v>158</v>
      </c>
      <c r="G41" s="65"/>
      <c r="H41" s="65"/>
      <c r="I41" s="65"/>
      <c r="J41" s="65"/>
      <c r="K41" s="65"/>
      <c r="L41" s="65"/>
    </row>
    <row r="42" spans="2:13" x14ac:dyDescent="0.25">
      <c r="D42" s="64" t="s">
        <v>274</v>
      </c>
      <c r="F42" t="s">
        <v>222</v>
      </c>
    </row>
    <row r="43" spans="2:13" x14ac:dyDescent="0.25">
      <c r="F43" t="s">
        <v>160</v>
      </c>
    </row>
    <row r="44" spans="2:13" x14ac:dyDescent="0.25">
      <c r="F44" s="71" t="s">
        <v>161</v>
      </c>
      <c r="G44" s="71"/>
      <c r="H44" s="71" t="s">
        <v>162</v>
      </c>
      <c r="I44" s="71"/>
      <c r="J44" s="71"/>
      <c r="K44" s="71"/>
      <c r="M44" s="71" t="s">
        <v>211</v>
      </c>
    </row>
    <row r="46" spans="2:13" x14ac:dyDescent="0.25">
      <c r="B46" s="26" t="s">
        <v>59</v>
      </c>
      <c r="C46" t="s">
        <v>175</v>
      </c>
      <c r="D46" s="64" t="s">
        <v>163</v>
      </c>
      <c r="F46" t="s">
        <v>275</v>
      </c>
    </row>
    <row r="47" spans="2:13" x14ac:dyDescent="0.25">
      <c r="B47" s="26"/>
      <c r="F47" t="s">
        <v>164</v>
      </c>
    </row>
    <row r="48" spans="2:13" x14ac:dyDescent="0.25">
      <c r="B48" s="26"/>
      <c r="F48" t="s">
        <v>160</v>
      </c>
    </row>
    <row r="49" spans="2:12" x14ac:dyDescent="0.25">
      <c r="B49" s="26"/>
      <c r="C49" s="67" t="s">
        <v>176</v>
      </c>
      <c r="D49" s="67" t="s">
        <v>66</v>
      </c>
      <c r="E49" s="67"/>
      <c r="F49" s="67" t="s">
        <v>276</v>
      </c>
      <c r="G49" s="67"/>
      <c r="H49" s="67"/>
      <c r="I49" s="67"/>
      <c r="J49" s="67"/>
    </row>
    <row r="50" spans="2:12" x14ac:dyDescent="0.25">
      <c r="D50" s="71"/>
      <c r="E50" s="71"/>
    </row>
    <row r="51" spans="2:12" x14ac:dyDescent="0.25">
      <c r="B51" s="27" t="s">
        <v>60</v>
      </c>
      <c r="C51" t="s">
        <v>177</v>
      </c>
      <c r="D51" s="64" t="s">
        <v>165</v>
      </c>
      <c r="E51" s="54" t="s">
        <v>61</v>
      </c>
    </row>
    <row r="52" spans="2:12" x14ac:dyDescent="0.25">
      <c r="E52" t="s">
        <v>62</v>
      </c>
    </row>
    <row r="53" spans="2:12" x14ac:dyDescent="0.25">
      <c r="E53" t="s">
        <v>223</v>
      </c>
    </row>
    <row r="54" spans="2:12" x14ac:dyDescent="0.25">
      <c r="E54" s="55" t="s">
        <v>63</v>
      </c>
    </row>
    <row r="55" spans="2:12" x14ac:dyDescent="0.25">
      <c r="D55" s="64" t="s">
        <v>167</v>
      </c>
      <c r="E55" s="54" t="s">
        <v>168</v>
      </c>
      <c r="F55" s="54"/>
      <c r="G55" s="54" t="s">
        <v>277</v>
      </c>
      <c r="H55" s="54"/>
    </row>
    <row r="57" spans="2:12" x14ac:dyDescent="0.25">
      <c r="B57" s="56" t="s">
        <v>17</v>
      </c>
      <c r="C57" t="s">
        <v>178</v>
      </c>
      <c r="D57" s="64" t="s">
        <v>166</v>
      </c>
      <c r="E57" t="s">
        <v>278</v>
      </c>
    </row>
    <row r="58" spans="2:12" x14ac:dyDescent="0.25">
      <c r="E58" t="s">
        <v>218</v>
      </c>
    </row>
    <row r="59" spans="2:12" x14ac:dyDescent="0.25">
      <c r="E59" t="s">
        <v>64</v>
      </c>
    </row>
    <row r="60" spans="2:12" x14ac:dyDescent="0.25">
      <c r="D60" s="64" t="s">
        <v>169</v>
      </c>
      <c r="E60" s="73" t="s">
        <v>170</v>
      </c>
      <c r="F60" s="73"/>
      <c r="G60" s="73" t="s">
        <v>171</v>
      </c>
      <c r="H60" s="73"/>
      <c r="I60" s="73"/>
      <c r="J60" s="73"/>
      <c r="L60" s="73" t="s">
        <v>213</v>
      </c>
    </row>
    <row r="62" spans="2:12" x14ac:dyDescent="0.25">
      <c r="B62" s="56" t="s">
        <v>70</v>
      </c>
      <c r="C62" s="96" t="s">
        <v>179</v>
      </c>
      <c r="D62" s="96" t="s">
        <v>66</v>
      </c>
      <c r="E62" s="97" t="s">
        <v>182</v>
      </c>
      <c r="F62" s="96" t="s">
        <v>279</v>
      </c>
      <c r="G62" s="96"/>
      <c r="H62" s="96"/>
      <c r="I62" s="96"/>
      <c r="J62" s="96"/>
    </row>
    <row r="63" spans="2:12" x14ac:dyDescent="0.25">
      <c r="B63" s="56"/>
      <c r="C63" s="96"/>
      <c r="D63" s="96"/>
      <c r="E63" s="97" t="s">
        <v>183</v>
      </c>
      <c r="F63" s="96"/>
      <c r="G63" s="96"/>
      <c r="H63" s="96"/>
      <c r="I63" s="96"/>
      <c r="J63" s="96"/>
    </row>
    <row r="65" spans="2:13" x14ac:dyDescent="0.25">
      <c r="B65" s="56" t="s">
        <v>71</v>
      </c>
      <c r="C65" t="s">
        <v>180</v>
      </c>
      <c r="D65" t="s">
        <v>66</v>
      </c>
      <c r="E65" s="62" t="s">
        <v>172</v>
      </c>
      <c r="F65" t="s">
        <v>281</v>
      </c>
    </row>
    <row r="66" spans="2:13" x14ac:dyDescent="0.25">
      <c r="B66" s="56"/>
      <c r="E66" s="62" t="s">
        <v>282</v>
      </c>
    </row>
    <row r="68" spans="2:13" x14ac:dyDescent="0.25">
      <c r="B68" s="56" t="s">
        <v>283</v>
      </c>
      <c r="C68" t="s">
        <v>149</v>
      </c>
      <c r="D68" t="s">
        <v>66</v>
      </c>
      <c r="E68" s="62" t="s">
        <v>117</v>
      </c>
      <c r="F68" t="s">
        <v>181</v>
      </c>
    </row>
    <row r="69" spans="2:13" x14ac:dyDescent="0.25">
      <c r="B69" s="56"/>
      <c r="F69" t="s">
        <v>284</v>
      </c>
    </row>
    <row r="71" spans="2:13" x14ac:dyDescent="0.25">
      <c r="B71" s="56" t="s">
        <v>249</v>
      </c>
      <c r="C71" t="s">
        <v>194</v>
      </c>
      <c r="D71" t="s">
        <v>66</v>
      </c>
      <c r="E71" s="62"/>
      <c r="F71" t="s">
        <v>285</v>
      </c>
    </row>
    <row r="72" spans="2:13" x14ac:dyDescent="0.25">
      <c r="B72" s="56"/>
      <c r="F72" t="s">
        <v>106</v>
      </c>
    </row>
    <row r="73" spans="2:13" x14ac:dyDescent="0.25">
      <c r="F73" s="54" t="s">
        <v>286</v>
      </c>
    </row>
    <row r="74" spans="2:13" x14ac:dyDescent="0.25">
      <c r="F74" t="s">
        <v>287</v>
      </c>
      <c r="I74" s="54"/>
    </row>
    <row r="76" spans="2:13" x14ac:dyDescent="0.25">
      <c r="B76" s="56" t="s">
        <v>35</v>
      </c>
      <c r="C76" t="s">
        <v>195</v>
      </c>
      <c r="D76" t="s">
        <v>66</v>
      </c>
      <c r="E76" s="62" t="s">
        <v>184</v>
      </c>
      <c r="F76" t="s">
        <v>185</v>
      </c>
    </row>
    <row r="77" spans="2:13" x14ac:dyDescent="0.25">
      <c r="B77" s="56" t="s">
        <v>16</v>
      </c>
      <c r="C77" t="s">
        <v>196</v>
      </c>
      <c r="D77" t="s">
        <v>66</v>
      </c>
      <c r="E77" s="62" t="s">
        <v>288</v>
      </c>
      <c r="F77" t="s">
        <v>289</v>
      </c>
    </row>
    <row r="78" spans="2:13" x14ac:dyDescent="0.25">
      <c r="B78" s="56" t="s">
        <v>31</v>
      </c>
      <c r="C78" s="65" t="s">
        <v>197</v>
      </c>
      <c r="D78" s="65" t="s">
        <v>66</v>
      </c>
      <c r="E78" s="95" t="s">
        <v>290</v>
      </c>
      <c r="F78" s="65" t="s">
        <v>293</v>
      </c>
      <c r="G78" s="65"/>
      <c r="H78" s="65"/>
      <c r="I78" s="65"/>
      <c r="J78" s="65"/>
      <c r="K78" s="65"/>
      <c r="L78" s="65" t="s">
        <v>68</v>
      </c>
      <c r="M78" s="65"/>
    </row>
    <row r="79" spans="2:13" x14ac:dyDescent="0.25">
      <c r="B79" s="56" t="s">
        <v>214</v>
      </c>
      <c r="C79" t="s">
        <v>198</v>
      </c>
      <c r="D79" t="s">
        <v>66</v>
      </c>
      <c r="F79" t="s">
        <v>69</v>
      </c>
    </row>
    <row r="80" spans="2:13" x14ac:dyDescent="0.25">
      <c r="B80" s="32" t="s">
        <v>21</v>
      </c>
      <c r="C80" t="s">
        <v>199</v>
      </c>
      <c r="D80" t="s">
        <v>66</v>
      </c>
      <c r="E80" s="62" t="s">
        <v>292</v>
      </c>
      <c r="F80" t="s">
        <v>291</v>
      </c>
    </row>
    <row r="82" spans="2:18" x14ac:dyDescent="0.25">
      <c r="B82" s="32" t="s">
        <v>46</v>
      </c>
      <c r="C82" s="71" t="s">
        <v>200</v>
      </c>
      <c r="D82" s="71" t="s">
        <v>66</v>
      </c>
      <c r="E82" s="72" t="s">
        <v>294</v>
      </c>
      <c r="F82" s="71" t="s">
        <v>74</v>
      </c>
      <c r="G82" s="71"/>
      <c r="H82" s="71"/>
      <c r="I82" s="71"/>
      <c r="J82" s="71"/>
      <c r="L82" s="55" t="s">
        <v>75</v>
      </c>
      <c r="P82" s="70" t="s">
        <v>210</v>
      </c>
    </row>
    <row r="83" spans="2:18" x14ac:dyDescent="0.25">
      <c r="C83" s="71"/>
      <c r="D83" s="71"/>
      <c r="E83" s="72" t="s">
        <v>295</v>
      </c>
      <c r="F83" s="71" t="s">
        <v>79</v>
      </c>
      <c r="G83" s="71"/>
      <c r="H83" s="71"/>
      <c r="I83" s="71"/>
      <c r="J83" s="71"/>
    </row>
    <row r="85" spans="2:18" x14ac:dyDescent="0.25">
      <c r="B85" s="26" t="s">
        <v>58</v>
      </c>
      <c r="C85" t="s">
        <v>201</v>
      </c>
      <c r="D85" t="s">
        <v>66</v>
      </c>
      <c r="E85" s="64" t="s">
        <v>186</v>
      </c>
      <c r="F85" t="s">
        <v>78</v>
      </c>
      <c r="L85" s="71" t="s">
        <v>77</v>
      </c>
      <c r="M85" s="71"/>
      <c r="N85" s="71"/>
      <c r="O85" s="71"/>
      <c r="P85" s="71" t="s">
        <v>212</v>
      </c>
    </row>
    <row r="86" spans="2:18" x14ac:dyDescent="0.25">
      <c r="E86" s="64"/>
      <c r="F86" t="s">
        <v>80</v>
      </c>
      <c r="L86" s="55"/>
    </row>
    <row r="88" spans="2:18" x14ac:dyDescent="0.25">
      <c r="B88" s="26" t="s">
        <v>59</v>
      </c>
      <c r="C88" t="s">
        <v>202</v>
      </c>
      <c r="D88" t="s">
        <v>66</v>
      </c>
      <c r="E88" s="64" t="s">
        <v>165</v>
      </c>
      <c r="F88" t="s">
        <v>190</v>
      </c>
    </row>
    <row r="89" spans="2:18" x14ac:dyDescent="0.25">
      <c r="F89" t="s">
        <v>82</v>
      </c>
    </row>
    <row r="91" spans="2:18" x14ac:dyDescent="0.25">
      <c r="B91" s="56" t="s">
        <v>296</v>
      </c>
      <c r="C91" s="65" t="s">
        <v>203</v>
      </c>
      <c r="D91" s="65" t="s">
        <v>66</v>
      </c>
      <c r="E91" s="95" t="s">
        <v>188</v>
      </c>
      <c r="F91" s="65" t="s">
        <v>191</v>
      </c>
      <c r="G91" s="65"/>
      <c r="H91" s="65"/>
      <c r="I91" s="55" t="s">
        <v>116</v>
      </c>
      <c r="R91" t="s">
        <v>33</v>
      </c>
    </row>
    <row r="92" spans="2:18" x14ac:dyDescent="0.25">
      <c r="B92" s="56"/>
      <c r="E92" s="62"/>
      <c r="I92" s="55"/>
    </row>
    <row r="93" spans="2:18" x14ac:dyDescent="0.25">
      <c r="B93" s="56" t="s">
        <v>17</v>
      </c>
      <c r="C93" t="s">
        <v>204</v>
      </c>
      <c r="D93" t="s">
        <v>66</v>
      </c>
      <c r="E93" s="62" t="s">
        <v>187</v>
      </c>
      <c r="F93" t="s">
        <v>115</v>
      </c>
    </row>
    <row r="94" spans="2:18" x14ac:dyDescent="0.25">
      <c r="F94" t="s">
        <v>189</v>
      </c>
    </row>
    <row r="96" spans="2:18" x14ac:dyDescent="0.25">
      <c r="B96" s="27" t="s">
        <v>60</v>
      </c>
      <c r="C96" t="s">
        <v>205</v>
      </c>
      <c r="D96" t="s">
        <v>66</v>
      </c>
      <c r="E96" s="62" t="s">
        <v>193</v>
      </c>
      <c r="F96" t="s">
        <v>192</v>
      </c>
    </row>
    <row r="97" spans="2:6" x14ac:dyDescent="0.25">
      <c r="F97" t="s">
        <v>84</v>
      </c>
    </row>
    <row r="98" spans="2:6" x14ac:dyDescent="0.25">
      <c r="F98" t="s">
        <v>299</v>
      </c>
    </row>
    <row r="100" spans="2:6" x14ac:dyDescent="0.25">
      <c r="B100" s="32" t="s">
        <v>28</v>
      </c>
      <c r="C100" t="s">
        <v>206</v>
      </c>
      <c r="D100" t="s">
        <v>66</v>
      </c>
      <c r="E100" s="64" t="s">
        <v>298</v>
      </c>
      <c r="F100" t="s">
        <v>297</v>
      </c>
    </row>
    <row r="101" spans="2:6" x14ac:dyDescent="0.25">
      <c r="B101" s="54"/>
      <c r="F101" t="s">
        <v>256</v>
      </c>
    </row>
    <row r="102" spans="2:6" x14ac:dyDescent="0.25">
      <c r="B102" s="54"/>
      <c r="F102" t="s">
        <v>85</v>
      </c>
    </row>
    <row r="103" spans="2:6" x14ac:dyDescent="0.25">
      <c r="B103" s="32" t="s">
        <v>29</v>
      </c>
      <c r="C103" t="s">
        <v>207</v>
      </c>
      <c r="D103" t="s">
        <v>66</v>
      </c>
      <c r="E103" s="64" t="s">
        <v>298</v>
      </c>
      <c r="F103" t="s">
        <v>297</v>
      </c>
    </row>
    <row r="104" spans="2:6" x14ac:dyDescent="0.25">
      <c r="B104" s="54"/>
      <c r="F104" t="s">
        <v>257</v>
      </c>
    </row>
    <row r="105" spans="2:6" x14ac:dyDescent="0.25">
      <c r="F105" t="s">
        <v>85</v>
      </c>
    </row>
    <row r="107" spans="2:6" x14ac:dyDescent="0.25">
      <c r="E107" t="s">
        <v>33</v>
      </c>
    </row>
    <row r="109" spans="2:6" x14ac:dyDescent="0.25">
      <c r="B109" t="s">
        <v>87</v>
      </c>
      <c r="C109" t="s">
        <v>88</v>
      </c>
      <c r="E109" t="s">
        <v>90</v>
      </c>
      <c r="F109" s="74" t="s">
        <v>89</v>
      </c>
    </row>
    <row r="110" spans="2:6" x14ac:dyDescent="0.25">
      <c r="E110" t="s">
        <v>76</v>
      </c>
      <c r="F110" s="75" t="s">
        <v>58</v>
      </c>
    </row>
    <row r="111" spans="2:6" x14ac:dyDescent="0.25">
      <c r="E111" t="s">
        <v>81</v>
      </c>
      <c r="F111" s="75" t="s">
        <v>59</v>
      </c>
    </row>
    <row r="112" spans="2:6" x14ac:dyDescent="0.25">
      <c r="F112" s="74"/>
    </row>
    <row r="113" spans="2:6" x14ac:dyDescent="0.25">
      <c r="F113" s="74"/>
    </row>
    <row r="114" spans="2:6" x14ac:dyDescent="0.25">
      <c r="F114" s="74"/>
    </row>
    <row r="115" spans="2:6" x14ac:dyDescent="0.25">
      <c r="F115" s="74"/>
    </row>
    <row r="116" spans="2:6" x14ac:dyDescent="0.25">
      <c r="F116" s="74"/>
    </row>
    <row r="117" spans="2:6" x14ac:dyDescent="0.25">
      <c r="F117" s="74"/>
    </row>
    <row r="118" spans="2:6" x14ac:dyDescent="0.25">
      <c r="B118" t="s">
        <v>91</v>
      </c>
      <c r="C118" t="s">
        <v>88</v>
      </c>
      <c r="E118" t="s">
        <v>90</v>
      </c>
      <c r="F118" s="74" t="s">
        <v>89</v>
      </c>
    </row>
    <row r="119" spans="2:6" x14ac:dyDescent="0.25">
      <c r="E119" t="s">
        <v>83</v>
      </c>
      <c r="F119" s="27" t="s">
        <v>60</v>
      </c>
    </row>
    <row r="120" spans="2:6" x14ac:dyDescent="0.25">
      <c r="E120" t="s">
        <v>51</v>
      </c>
      <c r="F120" s="74" t="s">
        <v>215</v>
      </c>
    </row>
    <row r="121" spans="2:6" x14ac:dyDescent="0.25">
      <c r="F121" s="74"/>
    </row>
    <row r="122" spans="2:6" x14ac:dyDescent="0.25">
      <c r="F122" s="74"/>
    </row>
    <row r="123" spans="2:6" x14ac:dyDescent="0.25">
      <c r="F123" s="74"/>
    </row>
    <row r="124" spans="2:6" x14ac:dyDescent="0.25">
      <c r="F124" s="74"/>
    </row>
    <row r="125" spans="2:6" x14ac:dyDescent="0.25">
      <c r="F125" s="74"/>
    </row>
    <row r="126" spans="2:6" x14ac:dyDescent="0.25">
      <c r="B126" t="s">
        <v>92</v>
      </c>
      <c r="C126" t="s">
        <v>93</v>
      </c>
      <c r="E126" t="s">
        <v>90</v>
      </c>
      <c r="F126" s="74" t="s">
        <v>89</v>
      </c>
    </row>
    <row r="127" spans="2:6" x14ac:dyDescent="0.25">
      <c r="E127" t="s">
        <v>94</v>
      </c>
      <c r="F127" s="74" t="s">
        <v>216</v>
      </c>
    </row>
    <row r="128" spans="2:6" x14ac:dyDescent="0.25">
      <c r="F128" s="74"/>
    </row>
    <row r="129" spans="2:17" x14ac:dyDescent="0.25">
      <c r="F129" s="74"/>
    </row>
    <row r="130" spans="2:17" x14ac:dyDescent="0.25">
      <c r="F130" s="74"/>
    </row>
    <row r="131" spans="2:17" x14ac:dyDescent="0.25">
      <c r="F131" s="74"/>
    </row>
    <row r="132" spans="2:17" x14ac:dyDescent="0.25">
      <c r="F132" s="74"/>
    </row>
    <row r="133" spans="2:17" x14ac:dyDescent="0.25">
      <c r="F133" s="74"/>
    </row>
    <row r="134" spans="2:17" x14ac:dyDescent="0.25">
      <c r="B134" t="s">
        <v>95</v>
      </c>
      <c r="C134" t="s">
        <v>93</v>
      </c>
      <c r="E134" t="s">
        <v>90</v>
      </c>
      <c r="F134" s="74" t="s">
        <v>89</v>
      </c>
      <c r="O134" t="s">
        <v>99</v>
      </c>
    </row>
    <row r="135" spans="2:17" x14ac:dyDescent="0.25">
      <c r="E135" t="s">
        <v>94</v>
      </c>
      <c r="F135" s="74" t="s">
        <v>216</v>
      </c>
      <c r="O135" t="s">
        <v>301</v>
      </c>
    </row>
    <row r="136" spans="2:17" x14ac:dyDescent="0.25">
      <c r="E136" t="s">
        <v>36</v>
      </c>
      <c r="F136" s="74" t="s">
        <v>96</v>
      </c>
      <c r="O136" s="144" t="s">
        <v>318</v>
      </c>
      <c r="P136" s="144"/>
      <c r="Q136" s="144"/>
    </row>
    <row r="137" spans="2:17" x14ac:dyDescent="0.25">
      <c r="F137" s="74" t="s">
        <v>97</v>
      </c>
      <c r="H137" s="60" t="s">
        <v>302</v>
      </c>
      <c r="O137" s="144" t="s">
        <v>319</v>
      </c>
      <c r="P137" s="144"/>
      <c r="Q137" s="144"/>
    </row>
    <row r="138" spans="2:17" x14ac:dyDescent="0.25">
      <c r="E138" t="s">
        <v>195</v>
      </c>
      <c r="F138" s="74" t="s">
        <v>300</v>
      </c>
    </row>
    <row r="139" spans="2:17" x14ac:dyDescent="0.25">
      <c r="F139" s="74"/>
    </row>
    <row r="140" spans="2:17" x14ac:dyDescent="0.25">
      <c r="F140" s="74"/>
    </row>
    <row r="141" spans="2:17" x14ac:dyDescent="0.25">
      <c r="F141" s="74"/>
    </row>
    <row r="142" spans="2:17" x14ac:dyDescent="0.25">
      <c r="B142" t="s">
        <v>98</v>
      </c>
      <c r="C142" t="s">
        <v>93</v>
      </c>
      <c r="E142" t="s">
        <v>90</v>
      </c>
      <c r="F142" s="74" t="s">
        <v>89</v>
      </c>
    </row>
    <row r="143" spans="2:17" x14ac:dyDescent="0.25">
      <c r="E143" t="s">
        <v>303</v>
      </c>
      <c r="F143" s="74" t="s">
        <v>46</v>
      </c>
    </row>
    <row r="144" spans="2:17" x14ac:dyDescent="0.25">
      <c r="F144" s="74"/>
    </row>
    <row r="145" spans="2:15" x14ac:dyDescent="0.25">
      <c r="F145" s="74"/>
    </row>
    <row r="146" spans="2:15" x14ac:dyDescent="0.25">
      <c r="F146" s="74"/>
    </row>
    <row r="147" spans="2:15" x14ac:dyDescent="0.25">
      <c r="F147" s="74"/>
    </row>
    <row r="148" spans="2:15" x14ac:dyDescent="0.25">
      <c r="F148" s="74"/>
    </row>
    <row r="149" spans="2:15" x14ac:dyDescent="0.25">
      <c r="F149" s="74"/>
    </row>
    <row r="150" spans="2:15" x14ac:dyDescent="0.25">
      <c r="B150" t="s">
        <v>100</v>
      </c>
      <c r="C150" t="s">
        <v>93</v>
      </c>
      <c r="E150" t="s">
        <v>90</v>
      </c>
      <c r="F150" s="74" t="s">
        <v>89</v>
      </c>
    </row>
    <row r="151" spans="2:15" x14ac:dyDescent="0.25">
      <c r="E151" t="s">
        <v>76</v>
      </c>
      <c r="F151" s="75" t="s">
        <v>58</v>
      </c>
    </row>
    <row r="152" spans="2:15" x14ac:dyDescent="0.25">
      <c r="F152" s="74"/>
    </row>
    <row r="153" spans="2:15" x14ac:dyDescent="0.25">
      <c r="F153" s="74"/>
    </row>
    <row r="158" spans="2:15" x14ac:dyDescent="0.25">
      <c r="B158" t="s">
        <v>101</v>
      </c>
      <c r="C158" t="s">
        <v>93</v>
      </c>
      <c r="E158" t="s">
        <v>90</v>
      </c>
      <c r="F158" s="74" t="s">
        <v>89</v>
      </c>
      <c r="H158" t="s">
        <v>308</v>
      </c>
      <c r="O158" t="s">
        <v>99</v>
      </c>
    </row>
    <row r="159" spans="2:15" x14ac:dyDescent="0.25">
      <c r="E159" t="s">
        <v>76</v>
      </c>
      <c r="F159" s="75" t="s">
        <v>58</v>
      </c>
      <c r="H159" t="s">
        <v>309</v>
      </c>
      <c r="O159" t="s">
        <v>305</v>
      </c>
    </row>
    <row r="160" spans="2:15" x14ac:dyDescent="0.25">
      <c r="E160" t="s">
        <v>102</v>
      </c>
      <c r="F160" s="32" t="s">
        <v>16</v>
      </c>
      <c r="H160" t="s">
        <v>308</v>
      </c>
    </row>
    <row r="161" spans="2:15" x14ac:dyDescent="0.25">
      <c r="E161" t="s">
        <v>36</v>
      </c>
      <c r="F161" t="s">
        <v>96</v>
      </c>
    </row>
    <row r="162" spans="2:15" x14ac:dyDescent="0.25">
      <c r="F162" t="s">
        <v>97</v>
      </c>
      <c r="H162" s="60" t="s">
        <v>302</v>
      </c>
    </row>
    <row r="163" spans="2:15" x14ac:dyDescent="0.25">
      <c r="O163" t="s">
        <v>306</v>
      </c>
    </row>
    <row r="166" spans="2:15" x14ac:dyDescent="0.25">
      <c r="B166" t="s">
        <v>103</v>
      </c>
      <c r="C166" t="s">
        <v>93</v>
      </c>
      <c r="E166" t="s">
        <v>105</v>
      </c>
      <c r="F166" t="s">
        <v>249</v>
      </c>
      <c r="O166" t="s">
        <v>99</v>
      </c>
    </row>
    <row r="167" spans="2:15" x14ac:dyDescent="0.25">
      <c r="E167" t="s">
        <v>81</v>
      </c>
      <c r="F167" s="75" t="s">
        <v>217</v>
      </c>
      <c r="O167" t="s">
        <v>307</v>
      </c>
    </row>
    <row r="168" spans="2:15" x14ac:dyDescent="0.25">
      <c r="E168" t="s">
        <v>36</v>
      </c>
      <c r="F168" t="s">
        <v>104</v>
      </c>
      <c r="O168" t="s">
        <v>107</v>
      </c>
    </row>
    <row r="169" spans="2:15" x14ac:dyDescent="0.25">
      <c r="F169" t="s">
        <v>97</v>
      </c>
      <c r="H169" s="60" t="s">
        <v>304</v>
      </c>
    </row>
    <row r="170" spans="2:15" x14ac:dyDescent="0.25">
      <c r="O170" s="61" t="s">
        <v>108</v>
      </c>
    </row>
    <row r="174" spans="2:15" x14ac:dyDescent="0.25">
      <c r="B174" t="s">
        <v>109</v>
      </c>
      <c r="C174" t="s">
        <v>93</v>
      </c>
      <c r="E174" t="s">
        <v>90</v>
      </c>
      <c r="F174" s="74" t="s">
        <v>89</v>
      </c>
    </row>
    <row r="175" spans="2:15" x14ac:dyDescent="0.25">
      <c r="E175" t="s">
        <v>110</v>
      </c>
      <c r="F175" t="s">
        <v>17</v>
      </c>
    </row>
    <row r="177" spans="4:6" x14ac:dyDescent="0.25">
      <c r="E177" t="s">
        <v>73</v>
      </c>
      <c r="F177" s="32" t="s">
        <v>21</v>
      </c>
    </row>
    <row r="178" spans="4:6" x14ac:dyDescent="0.25">
      <c r="E178" t="s">
        <v>86</v>
      </c>
      <c r="F178" s="32" t="s">
        <v>28</v>
      </c>
    </row>
    <row r="179" spans="4:6" x14ac:dyDescent="0.25">
      <c r="E179" t="s">
        <v>111</v>
      </c>
      <c r="F179" s="32" t="s">
        <v>29</v>
      </c>
    </row>
    <row r="185" spans="4:6" x14ac:dyDescent="0.25">
      <c r="D185" t="s">
        <v>219</v>
      </c>
    </row>
    <row r="186" spans="4:6" x14ac:dyDescent="0.25">
      <c r="D186" t="s">
        <v>220</v>
      </c>
    </row>
    <row r="187" spans="4:6" x14ac:dyDescent="0.25">
      <c r="D187" t="s">
        <v>221</v>
      </c>
    </row>
    <row r="193" spans="2:2" x14ac:dyDescent="0.25">
      <c r="B193" s="76" t="s">
        <v>244</v>
      </c>
    </row>
    <row r="194" spans="2:2" x14ac:dyDescent="0.25">
      <c r="B194" s="76"/>
    </row>
    <row r="195" spans="2:2" x14ac:dyDescent="0.25">
      <c r="B195" t="s">
        <v>245</v>
      </c>
    </row>
    <row r="197" spans="2:2" x14ac:dyDescent="0.25">
      <c r="B197" t="s">
        <v>246</v>
      </c>
    </row>
    <row r="198" spans="2:2" x14ac:dyDescent="0.25">
      <c r="B198" t="s">
        <v>316</v>
      </c>
    </row>
    <row r="203" spans="2:2" x14ac:dyDescent="0.25">
      <c r="B203" t="s">
        <v>248</v>
      </c>
    </row>
    <row r="208" spans="2:2" x14ac:dyDescent="0.25">
      <c r="B208" t="s">
        <v>247</v>
      </c>
    </row>
    <row r="211" spans="2:2" x14ac:dyDescent="0.25">
      <c r="B211" t="s">
        <v>315</v>
      </c>
    </row>
  </sheetData>
  <sheetProtection algorithmName="SHA-512" hashValue="lRtVCdO2sWOusq2ceSHX+HIDjoLMniwr5YlFR3gVwN/1RyYbPy0AYu6VhZVAUfvhvuFXn4iHOVcfYqQGgvANLw==" saltValue="tLWVaHuoy6kl+Z4LnzqpQw==" spinCount="100000" sheet="1" objects="1" scenarios="1"/>
  <pageMargins left="0.7" right="0.7" top="0.78740157499999996" bottom="0.78740157499999996" header="0.3" footer="0.3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U109"/>
  <sheetViews>
    <sheetView showGridLines="0" showRowColHeaders="0" tabSelected="1" showRuler="0" view="pageBreakPreview" zoomScale="90" zoomScaleNormal="100" zoomScaleSheetLayoutView="90" workbookViewId="0">
      <selection activeCell="K16" sqref="K16"/>
    </sheetView>
  </sheetViews>
  <sheetFormatPr baseColWidth="10" defaultColWidth="11.42578125" defaultRowHeight="14.25" x14ac:dyDescent="0.2"/>
  <cols>
    <col min="1" max="1" width="2" style="4" customWidth="1"/>
    <col min="2" max="2" width="36.28515625" style="4" customWidth="1"/>
    <col min="3" max="3" width="9.7109375" style="4" bestFit="1" customWidth="1"/>
    <col min="4" max="4" width="2.28515625" style="4" customWidth="1"/>
    <col min="5" max="27" width="6.28515625" style="4" customWidth="1"/>
    <col min="28" max="28" width="9.42578125" style="115" customWidth="1"/>
    <col min="29" max="31" width="6.7109375" style="115" bestFit="1" customWidth="1"/>
    <col min="32" max="35" width="4" style="115" bestFit="1" customWidth="1"/>
    <col min="36" max="36" width="6.28515625" style="115" customWidth="1"/>
    <col min="37" max="49" width="6.28515625" style="4" customWidth="1"/>
    <col min="50" max="16384" width="11.42578125" style="4"/>
  </cols>
  <sheetData>
    <row r="1" spans="2:47" s="2" customFormat="1" ht="26.25" x14ac:dyDescent="0.4">
      <c r="B1" s="17" t="s">
        <v>320</v>
      </c>
      <c r="C1" s="1"/>
      <c r="D1" s="1"/>
      <c r="J1" s="52" t="s">
        <v>322</v>
      </c>
      <c r="M1" s="91"/>
      <c r="N1" s="48"/>
      <c r="O1" s="101"/>
      <c r="P1" s="101"/>
      <c r="Q1" s="101"/>
      <c r="R1" s="107"/>
      <c r="S1" s="101" t="s">
        <v>30</v>
      </c>
      <c r="T1" s="42"/>
      <c r="U1" s="42"/>
      <c r="V1" s="42"/>
      <c r="W1" s="101"/>
      <c r="X1" s="101"/>
      <c r="Y1" s="108" t="e">
        <f>(MAX(E27:AA27)/(MAX(E21:AA21)))</f>
        <v>#DIV/0!</v>
      </c>
      <c r="Z1" s="101" t="s">
        <v>10</v>
      </c>
      <c r="AA1" s="37"/>
      <c r="AB1" s="107"/>
      <c r="AC1" s="117"/>
      <c r="AD1" s="47"/>
      <c r="AE1" s="47"/>
      <c r="AF1" s="47"/>
      <c r="AG1" s="47"/>
      <c r="AH1" s="47"/>
      <c r="AI1" s="129"/>
      <c r="AJ1" s="130"/>
    </row>
    <row r="2" spans="2:47" s="3" customFormat="1" ht="23.25" customHeight="1" x14ac:dyDescent="0.2">
      <c r="B2" s="16" t="s">
        <v>321</v>
      </c>
      <c r="M2" s="93"/>
      <c r="N2" s="46"/>
      <c r="O2" s="37"/>
      <c r="P2" s="37"/>
      <c r="Q2" s="109"/>
      <c r="R2" s="101"/>
      <c r="S2" s="101" t="s">
        <v>14</v>
      </c>
      <c r="T2" s="42"/>
      <c r="U2" s="42"/>
      <c r="V2" s="110"/>
      <c r="W2" s="108">
        <v>6500</v>
      </c>
      <c r="X2" s="101" t="s">
        <v>10</v>
      </c>
      <c r="Y2" s="111" t="s">
        <v>238</v>
      </c>
      <c r="Z2" s="101"/>
      <c r="AA2" s="101"/>
      <c r="AB2" s="118"/>
      <c r="AC2" s="119"/>
      <c r="AD2" s="120"/>
      <c r="AE2" s="120"/>
      <c r="AF2" s="120"/>
      <c r="AG2" s="123"/>
      <c r="AH2" s="123"/>
      <c r="AI2" s="131"/>
      <c r="AJ2" s="120"/>
    </row>
    <row r="3" spans="2:47" ht="16.149999999999999" customHeight="1" x14ac:dyDescent="0.2">
      <c r="B3" s="85"/>
      <c r="L3" s="46"/>
      <c r="M3" s="91"/>
      <c r="N3" s="48"/>
      <c r="O3" s="101"/>
      <c r="P3" s="101"/>
      <c r="Q3" s="108">
        <f>MAX(E15:AE15)</f>
        <v>0</v>
      </c>
      <c r="R3" s="101"/>
      <c r="S3" s="101" t="s">
        <v>43</v>
      </c>
      <c r="T3" s="42"/>
      <c r="U3" s="42"/>
      <c r="V3" s="37"/>
      <c r="W3" s="108">
        <v>3500</v>
      </c>
      <c r="X3" s="101" t="s">
        <v>10</v>
      </c>
      <c r="Y3" s="111" t="s">
        <v>239</v>
      </c>
      <c r="Z3" s="101"/>
      <c r="AA3" s="101"/>
      <c r="AB3" s="107"/>
      <c r="AC3" s="117"/>
      <c r="AG3" s="123"/>
      <c r="AH3" s="123"/>
      <c r="AI3" s="132"/>
    </row>
    <row r="4" spans="2:47" ht="16.149999999999999" customHeight="1" x14ac:dyDescent="0.2">
      <c r="B4" s="12" t="s">
        <v>0</v>
      </c>
      <c r="C4" s="5"/>
      <c r="D4" s="5"/>
      <c r="E4" s="6"/>
      <c r="F4" s="6"/>
      <c r="G4" s="6"/>
      <c r="L4" s="46"/>
      <c r="M4" s="91"/>
      <c r="N4" s="46"/>
      <c r="O4" s="37"/>
      <c r="P4" s="37"/>
      <c r="Q4" s="112">
        <f>E11*0.5*365/1000</f>
        <v>0</v>
      </c>
      <c r="R4" s="113" t="s">
        <v>13</v>
      </c>
      <c r="S4" s="101" t="s">
        <v>44</v>
      </c>
      <c r="T4" s="42"/>
      <c r="U4" s="42"/>
      <c r="V4" s="42"/>
      <c r="W4" s="108">
        <v>7000</v>
      </c>
      <c r="X4" s="101" t="s">
        <v>10</v>
      </c>
      <c r="Y4" s="111" t="s">
        <v>240</v>
      </c>
      <c r="Z4" s="101"/>
      <c r="AA4" s="101"/>
      <c r="AB4" s="107"/>
      <c r="AC4" s="117"/>
      <c r="AG4" s="123"/>
      <c r="AH4" s="123"/>
      <c r="AI4" s="133"/>
      <c r="AJ4" s="121"/>
      <c r="AK4" s="40"/>
    </row>
    <row r="5" spans="2:47" ht="16.149999999999999" customHeight="1" x14ac:dyDescent="0.2">
      <c r="B5" s="13" t="s">
        <v>11</v>
      </c>
      <c r="C5" s="7"/>
      <c r="D5" s="7"/>
      <c r="E5" s="8"/>
      <c r="F5" s="8"/>
      <c r="G5" s="8"/>
      <c r="L5" s="46"/>
      <c r="M5" s="91"/>
      <c r="N5" s="46"/>
      <c r="O5" s="37"/>
      <c r="P5" s="37"/>
      <c r="Q5" s="112">
        <f>E11*0.2*365/1000</f>
        <v>0</v>
      </c>
      <c r="R5" s="113" t="s">
        <v>13</v>
      </c>
      <c r="S5" s="101" t="s">
        <v>45</v>
      </c>
      <c r="T5" s="42"/>
      <c r="U5" s="42"/>
      <c r="V5" s="42"/>
      <c r="W5" s="108">
        <v>4400</v>
      </c>
      <c r="X5" s="101" t="s">
        <v>10</v>
      </c>
      <c r="Y5" s="111" t="s">
        <v>241</v>
      </c>
      <c r="Z5" s="101"/>
      <c r="AA5" s="101"/>
      <c r="AB5" s="107"/>
      <c r="AC5" s="117"/>
      <c r="AG5" s="123"/>
      <c r="AH5" s="123"/>
      <c r="AI5" s="133"/>
      <c r="AJ5" s="121"/>
      <c r="AK5" s="40"/>
    </row>
    <row r="6" spans="2:47" ht="16.149999999999999" customHeight="1" x14ac:dyDescent="0.2">
      <c r="F6" s="46"/>
      <c r="G6" s="46"/>
      <c r="H6" s="46"/>
      <c r="I6" s="46"/>
      <c r="J6" s="46"/>
      <c r="K6" s="46"/>
      <c r="L6" s="46"/>
      <c r="M6" s="91"/>
      <c r="N6" s="91"/>
      <c r="O6" s="91"/>
      <c r="P6" s="91"/>
      <c r="Q6" s="91"/>
      <c r="R6" s="91"/>
      <c r="S6" s="92"/>
      <c r="T6" s="91"/>
      <c r="U6" s="91"/>
      <c r="V6" s="91"/>
      <c r="W6" s="91"/>
      <c r="X6" s="91"/>
      <c r="Y6" s="91"/>
      <c r="Z6" s="91"/>
      <c r="AA6" s="91"/>
      <c r="AB6" s="117"/>
      <c r="AC6" s="117"/>
      <c r="AD6" s="121"/>
      <c r="AE6" s="121"/>
    </row>
    <row r="7" spans="2:47" ht="16.149999999999999" customHeight="1" x14ac:dyDescent="0.2">
      <c r="L7" s="46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2"/>
      <c r="Z7" s="92"/>
      <c r="AA7" s="92"/>
      <c r="AB7" s="122"/>
      <c r="AC7" s="122"/>
      <c r="AD7" s="123"/>
      <c r="AE7" s="123"/>
      <c r="AF7" s="123"/>
      <c r="AG7" s="47"/>
      <c r="AH7" s="47"/>
      <c r="AI7" s="121"/>
      <c r="AJ7" s="121"/>
      <c r="AK7" s="40"/>
    </row>
    <row r="8" spans="2:47" ht="18" customHeight="1" x14ac:dyDescent="0.2">
      <c r="B8" s="14" t="s">
        <v>3</v>
      </c>
      <c r="C8" s="14"/>
      <c r="D8" s="14"/>
      <c r="E8" s="162"/>
      <c r="F8" s="162"/>
      <c r="G8" s="162"/>
      <c r="H8" s="162"/>
      <c r="I8" s="162"/>
      <c r="J8" s="162"/>
      <c r="L8" s="47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117"/>
      <c r="AC8" s="117"/>
      <c r="AD8" s="47"/>
      <c r="AE8" s="47"/>
      <c r="AF8" s="47"/>
      <c r="AG8" s="47"/>
      <c r="AH8" s="47"/>
      <c r="AI8" s="107"/>
      <c r="AJ8" s="121"/>
      <c r="AK8" s="40"/>
      <c r="AM8" s="29"/>
      <c r="AN8" s="29"/>
      <c r="AP8" s="29"/>
      <c r="AQ8" s="30"/>
      <c r="AR8" s="30"/>
      <c r="AS8" s="30"/>
      <c r="AT8" s="30"/>
      <c r="AU8" s="30"/>
    </row>
    <row r="9" spans="2:47" ht="18" customHeight="1" x14ac:dyDescent="0.2">
      <c r="B9" s="9" t="s">
        <v>1</v>
      </c>
      <c r="C9" s="9"/>
      <c r="D9" s="9"/>
      <c r="E9" s="164"/>
      <c r="F9" s="164"/>
      <c r="G9" s="41"/>
      <c r="H9" s="41"/>
      <c r="I9" s="84" t="b">
        <v>0</v>
      </c>
      <c r="J9" s="86" t="b">
        <v>0</v>
      </c>
      <c r="K9" s="50"/>
      <c r="L9" s="51"/>
      <c r="M9" s="6"/>
      <c r="N9" s="6"/>
      <c r="O9" s="6"/>
      <c r="P9" s="6"/>
      <c r="Q9" s="6"/>
      <c r="R9" s="6"/>
      <c r="AD9" s="123"/>
      <c r="AE9" s="123"/>
      <c r="AF9" s="123"/>
      <c r="AG9" s="123"/>
      <c r="AH9" s="47"/>
      <c r="AI9" s="107"/>
      <c r="AJ9" s="121"/>
      <c r="AK9" s="40"/>
    </row>
    <row r="10" spans="2:47" ht="18" customHeight="1" x14ac:dyDescent="0.2">
      <c r="B10" s="9" t="s">
        <v>49</v>
      </c>
      <c r="C10" s="18" t="s">
        <v>2</v>
      </c>
      <c r="D10" s="9"/>
      <c r="E10" s="164"/>
      <c r="F10" s="164"/>
      <c r="G10" s="15"/>
      <c r="K10" s="49"/>
      <c r="L10" s="47"/>
      <c r="AD10" s="123"/>
      <c r="AE10" s="123"/>
      <c r="AF10" s="123"/>
      <c r="AG10" s="123"/>
      <c r="AH10" s="47"/>
      <c r="AI10" s="107"/>
      <c r="AJ10" s="121"/>
      <c r="AK10" s="40"/>
    </row>
    <row r="11" spans="2:47" ht="18" customHeight="1" x14ac:dyDescent="0.2">
      <c r="B11" s="9" t="s">
        <v>12</v>
      </c>
      <c r="C11" s="18" t="s">
        <v>2</v>
      </c>
      <c r="D11" s="9"/>
      <c r="E11" s="164"/>
      <c r="F11" s="164"/>
      <c r="G11" s="15"/>
      <c r="H11" s="15"/>
      <c r="L11" s="47"/>
      <c r="AD11" s="47"/>
      <c r="AE11" s="47"/>
      <c r="AF11" s="47"/>
      <c r="AG11" s="47"/>
      <c r="AH11" s="47"/>
      <c r="AI11" s="107"/>
      <c r="AJ11" s="121"/>
      <c r="AK11" s="40"/>
    </row>
    <row r="12" spans="2:47" ht="18" customHeight="1" x14ac:dyDescent="0.2">
      <c r="B12" s="9" t="s">
        <v>4</v>
      </c>
      <c r="C12" s="18" t="s">
        <v>5</v>
      </c>
      <c r="D12" s="9"/>
      <c r="E12" s="163"/>
      <c r="F12" s="163"/>
      <c r="G12" s="83" t="s">
        <v>50</v>
      </c>
      <c r="L12" s="47"/>
      <c r="AD12" s="47"/>
      <c r="AE12" s="47"/>
      <c r="AF12" s="47"/>
      <c r="AG12" s="47"/>
      <c r="AH12" s="47"/>
      <c r="AI12" s="107"/>
      <c r="AJ12" s="121"/>
      <c r="AK12" s="40"/>
    </row>
    <row r="13" spans="2:47" ht="18" customHeight="1" x14ac:dyDescent="0.2">
      <c r="C13" s="11"/>
      <c r="D13" s="10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7"/>
      <c r="AC13" s="47"/>
      <c r="AD13" s="47"/>
      <c r="AE13" s="47"/>
      <c r="AF13" s="47"/>
      <c r="AG13" s="47"/>
      <c r="AH13" s="47"/>
      <c r="AI13" s="121"/>
      <c r="AJ13" s="121"/>
      <c r="AK13" s="40"/>
    </row>
    <row r="14" spans="2:47" ht="18" customHeight="1" x14ac:dyDescent="0.2">
      <c r="C14" s="11"/>
      <c r="D14" s="57"/>
      <c r="E14" s="90">
        <v>2006</v>
      </c>
      <c r="F14" s="90">
        <v>2007</v>
      </c>
      <c r="G14" s="90">
        <v>2008</v>
      </c>
      <c r="H14" s="90">
        <v>2009</v>
      </c>
      <c r="I14" s="90">
        <v>2010</v>
      </c>
      <c r="J14" s="90">
        <v>2011</v>
      </c>
      <c r="K14" s="90">
        <v>2012</v>
      </c>
      <c r="L14" s="90">
        <v>2013</v>
      </c>
      <c r="M14" s="90">
        <v>2014</v>
      </c>
      <c r="N14" s="90">
        <v>2015</v>
      </c>
      <c r="O14" s="90">
        <v>2016</v>
      </c>
      <c r="P14" s="90">
        <v>2017</v>
      </c>
      <c r="Q14" s="90">
        <v>2018</v>
      </c>
      <c r="R14" s="90">
        <v>2019</v>
      </c>
      <c r="S14" s="90">
        <v>2020</v>
      </c>
      <c r="T14" s="90">
        <v>2021</v>
      </c>
      <c r="U14" s="90">
        <v>2022</v>
      </c>
      <c r="V14" s="90">
        <v>2023</v>
      </c>
      <c r="W14" s="90">
        <v>2024</v>
      </c>
      <c r="X14" s="90">
        <v>2025</v>
      </c>
      <c r="Y14" s="90">
        <v>2026</v>
      </c>
      <c r="Z14" s="90">
        <v>2027</v>
      </c>
      <c r="AA14" s="90">
        <v>2028</v>
      </c>
      <c r="AB14" s="124"/>
      <c r="AC14" s="124"/>
      <c r="AD14" s="124"/>
      <c r="AE14" s="124"/>
    </row>
    <row r="15" spans="2:47" ht="18" customHeight="1" x14ac:dyDescent="0.2">
      <c r="B15" s="9" t="s">
        <v>25</v>
      </c>
      <c r="C15" s="39" t="s">
        <v>2</v>
      </c>
      <c r="D15" s="58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25"/>
      <c r="AC15" s="125"/>
      <c r="AD15" s="125"/>
      <c r="AE15" s="125"/>
    </row>
    <row r="16" spans="2:47" ht="18" customHeight="1" x14ac:dyDescent="0.2">
      <c r="B16" s="9" t="s">
        <v>22</v>
      </c>
      <c r="C16" s="39" t="s">
        <v>41</v>
      </c>
      <c r="D16" s="58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25"/>
      <c r="AC16" s="125"/>
      <c r="AD16" s="125"/>
      <c r="AE16" s="125"/>
    </row>
    <row r="17" spans="2:36" ht="0.6" customHeight="1" x14ac:dyDescent="0.2">
      <c r="B17" s="53" t="s">
        <v>39</v>
      </c>
      <c r="C17" s="20" t="s">
        <v>13</v>
      </c>
      <c r="D17" s="58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</row>
    <row r="18" spans="2:36" ht="18" customHeight="1" x14ac:dyDescent="0.2">
      <c r="B18" s="9" t="s">
        <v>6</v>
      </c>
      <c r="C18" s="20" t="s">
        <v>42</v>
      </c>
      <c r="D18" s="5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26"/>
      <c r="AC18" s="126"/>
      <c r="AD18" s="126"/>
      <c r="AE18" s="126"/>
    </row>
    <row r="19" spans="2:36" ht="18" customHeight="1" x14ac:dyDescent="0.2">
      <c r="B19" s="26" t="s">
        <v>23</v>
      </c>
      <c r="C19" s="20" t="s">
        <v>7</v>
      </c>
      <c r="D19" s="59"/>
      <c r="E19" s="24" t="e">
        <f>IF(((1-(E15-$E$10)/($Q$3-$E$10))*100)&gt;100,#N/A,(1-(E15-$E$10)/($Q$3-$E$10))*100)</f>
        <v>#DIV/0!</v>
      </c>
      <c r="F19" s="24" t="e">
        <f>IF(((1-(F15-$E$10)/($Q$3-$E$10))*100)&gt;100,#N/A,(1-(F15-$E$10)/($Q$3-$E$10))*100)</f>
        <v>#DIV/0!</v>
      </c>
      <c r="G19" s="24" t="e">
        <f t="shared" ref="G19:V19" si="0">IF(((1-(G15-$E$10)/($Q$3-$E$10))*100)&gt;100,#N/A,(1-(G15-$E$10)/($Q$3-$E$10))*100)</f>
        <v>#DIV/0!</v>
      </c>
      <c r="H19" s="24" t="e">
        <f t="shared" si="0"/>
        <v>#DIV/0!</v>
      </c>
      <c r="I19" s="24" t="e">
        <f t="shared" si="0"/>
        <v>#DIV/0!</v>
      </c>
      <c r="J19" s="24" t="e">
        <f t="shared" si="0"/>
        <v>#DIV/0!</v>
      </c>
      <c r="K19" s="24" t="e">
        <f t="shared" si="0"/>
        <v>#DIV/0!</v>
      </c>
      <c r="L19" s="24" t="e">
        <f t="shared" si="0"/>
        <v>#DIV/0!</v>
      </c>
      <c r="M19" s="24" t="e">
        <f t="shared" si="0"/>
        <v>#DIV/0!</v>
      </c>
      <c r="N19" s="24" t="e">
        <f t="shared" si="0"/>
        <v>#DIV/0!</v>
      </c>
      <c r="O19" s="24" t="e">
        <f t="shared" si="0"/>
        <v>#DIV/0!</v>
      </c>
      <c r="P19" s="24" t="e">
        <f t="shared" si="0"/>
        <v>#DIV/0!</v>
      </c>
      <c r="Q19" s="24" t="e">
        <f t="shared" si="0"/>
        <v>#DIV/0!</v>
      </c>
      <c r="R19" s="24" t="e">
        <f t="shared" si="0"/>
        <v>#DIV/0!</v>
      </c>
      <c r="S19" s="24" t="e">
        <f t="shared" si="0"/>
        <v>#DIV/0!</v>
      </c>
      <c r="T19" s="24" t="e">
        <f t="shared" si="0"/>
        <v>#DIV/0!</v>
      </c>
      <c r="U19" s="24" t="e">
        <f t="shared" si="0"/>
        <v>#DIV/0!</v>
      </c>
      <c r="V19" s="24" t="e">
        <f t="shared" si="0"/>
        <v>#DIV/0!</v>
      </c>
      <c r="W19" s="24" t="e">
        <f>IF(((1-(W15-$E$10)/($Q$3-$E$10))*100)&gt;100,#N/A,(1-(W15-$E$10)/($Q$3-$E$10))*100)</f>
        <v>#DIV/0!</v>
      </c>
      <c r="X19" s="24" t="e">
        <f>IF(((1-(X15-$E$10)/($Q$3-$E$10))*100)&gt;100,#N/A,(1-(X15-$E$10)/($Q$3-$E$10))*100)</f>
        <v>#DIV/0!</v>
      </c>
      <c r="Y19" s="24" t="e">
        <f>IF(((1-(Y15-$E$10)/($Q$3-$E$10))*100)&gt;100,#N/A,(1-(Y15-$E$10)/($Q$3-$E$10))*100)</f>
        <v>#DIV/0!</v>
      </c>
      <c r="Z19" s="24" t="e">
        <f t="shared" ref="Z19:AA19" si="1">IF(((1-(Z15-$E$10)/($Q$3-$E$10))*100)&gt;100,#N/A,(1-(Z15-$E$10)/($Q$3-$E$10))*100)</f>
        <v>#DIV/0!</v>
      </c>
      <c r="AA19" s="24" t="e">
        <f t="shared" si="1"/>
        <v>#DIV/0!</v>
      </c>
      <c r="AB19" s="116"/>
      <c r="AC19" s="116"/>
      <c r="AD19" s="116"/>
      <c r="AE19" s="116"/>
      <c r="AF19" s="116"/>
      <c r="AG19" s="116"/>
      <c r="AH19" s="116"/>
      <c r="AI19" s="116"/>
      <c r="AJ19" s="116" t="s">
        <v>317</v>
      </c>
    </row>
    <row r="20" spans="2:36" ht="18" customHeight="1" x14ac:dyDescent="0.2">
      <c r="B20" s="26" t="s">
        <v>34</v>
      </c>
      <c r="C20" s="20" t="s">
        <v>40</v>
      </c>
      <c r="D20" s="59"/>
      <c r="E20" s="25">
        <f t="shared" ref="E20:W20" si="2">IF((E15*E16/1000000)&lt;0.01,0,IF(E17&gt;0.01,E17,(E15*E16/1000000)))</f>
        <v>0</v>
      </c>
      <c r="F20" s="25">
        <f t="shared" si="2"/>
        <v>0</v>
      </c>
      <c r="G20" s="25">
        <f t="shared" si="2"/>
        <v>0</v>
      </c>
      <c r="H20" s="25">
        <f t="shared" si="2"/>
        <v>0</v>
      </c>
      <c r="I20" s="25">
        <f t="shared" si="2"/>
        <v>0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0</v>
      </c>
      <c r="P20" s="25">
        <f t="shared" si="2"/>
        <v>0</v>
      </c>
      <c r="Q20" s="25">
        <f t="shared" si="2"/>
        <v>0</v>
      </c>
      <c r="R20" s="25">
        <f t="shared" si="2"/>
        <v>0</v>
      </c>
      <c r="S20" s="25">
        <f t="shared" si="2"/>
        <v>0</v>
      </c>
      <c r="T20" s="25">
        <f t="shared" si="2"/>
        <v>0</v>
      </c>
      <c r="U20" s="25">
        <f t="shared" si="2"/>
        <v>0</v>
      </c>
      <c r="V20" s="25">
        <f t="shared" si="2"/>
        <v>0</v>
      </c>
      <c r="W20" s="25">
        <f t="shared" si="2"/>
        <v>0</v>
      </c>
      <c r="X20" s="25">
        <f>IF((X15*X16/1000000)&lt;0.01,0,IF(X17&gt;0.01,X17,(X15*X16/1000000)))</f>
        <v>0</v>
      </c>
      <c r="Y20" s="25">
        <f>IF((Y15*Y16/1000000)&lt;0.01,0,IF(Y17&gt;0.01,Y17,(Y15*Y16/1000000)))</f>
        <v>0</v>
      </c>
      <c r="Z20" s="25">
        <f>IF((Z15*Z16/1000000)&lt;0.01,0,IF(Z17&gt;0.01,Z17,(Z15*Z16/1000000)))</f>
        <v>0</v>
      </c>
      <c r="AA20" s="25">
        <f>IF((AA15*AA16/1000000)&lt;0.01,0,IF(AA17&gt;0.01,AA17,(AA15*AA16/1000000)))</f>
        <v>0</v>
      </c>
      <c r="AB20" s="104"/>
      <c r="AC20" s="104"/>
      <c r="AD20" s="104"/>
      <c r="AE20" s="104"/>
      <c r="AF20" s="116"/>
      <c r="AG20" s="116"/>
      <c r="AH20" s="116"/>
      <c r="AI20" s="116"/>
      <c r="AJ20" s="116"/>
    </row>
    <row r="21" spans="2:36" x14ac:dyDescent="0.2">
      <c r="B21" s="26" t="s">
        <v>26</v>
      </c>
      <c r="C21" s="20" t="s">
        <v>8</v>
      </c>
      <c r="D21" s="59"/>
      <c r="E21" s="25">
        <f>IF(E15=0,0,(SUM($E$20:E$20)))</f>
        <v>0</v>
      </c>
      <c r="F21" s="25">
        <f>IF(F15=0,0,(SUM($E$20:F$20)))</f>
        <v>0</v>
      </c>
      <c r="G21" s="25">
        <f>IF(G15=0,0,(SUM($E$20:G$20)))</f>
        <v>0</v>
      </c>
      <c r="H21" s="25">
        <f>IF(H15=0,0,(SUM($E$20:H$20)))</f>
        <v>0</v>
      </c>
      <c r="I21" s="25">
        <f>IF(I15=0,0,(SUM($E$20:I$20)))</f>
        <v>0</v>
      </c>
      <c r="J21" s="25">
        <f>IF(J15=0,0,(SUM($E$20:J$20)))</f>
        <v>0</v>
      </c>
      <c r="K21" s="25">
        <f>IF(K15=0,0,(SUM($E$20:K$20)))</f>
        <v>0</v>
      </c>
      <c r="L21" s="25">
        <f>IF(L15=0,0,(SUM($E$20:L$20)))</f>
        <v>0</v>
      </c>
      <c r="M21" s="25">
        <f>IF(M15=0,0,(SUM($E$20:M$20)))</f>
        <v>0</v>
      </c>
      <c r="N21" s="25">
        <f>IF(N15=0,0,(SUM($E$20:N$20)))</f>
        <v>0</v>
      </c>
      <c r="O21" s="25">
        <f>IF(O15=0,0,(SUM($E$20:O$20)))</f>
        <v>0</v>
      </c>
      <c r="P21" s="25">
        <f>IF(P15=0,0,(SUM($E$20:P$20)))</f>
        <v>0</v>
      </c>
      <c r="Q21" s="25">
        <f>IF(Q15=0,0,(SUM($E$20:Q$20)))</f>
        <v>0</v>
      </c>
      <c r="R21" s="25">
        <f>IF(R15=0,0,(SUM($E$20:R$20)))</f>
        <v>0</v>
      </c>
      <c r="S21" s="25">
        <f>IF(S15=0,0,(SUM($E$20:S$20)))</f>
        <v>0</v>
      </c>
      <c r="T21" s="25">
        <f>IF(T15=0,0,(SUM($E$20:T$20)))</f>
        <v>0</v>
      </c>
      <c r="U21" s="25">
        <f>IF(U15=0,0,(SUM($E$20:U$20)))</f>
        <v>0</v>
      </c>
      <c r="V21" s="25">
        <f>IF(V15=0,0,(SUM($E$20:V$20)))</f>
        <v>0</v>
      </c>
      <c r="W21" s="25">
        <f>IF(W15=0,0,(SUM($E$20:W$20)))</f>
        <v>0</v>
      </c>
      <c r="X21" s="25">
        <f>IF(X15=0,0,(SUM($E$20:X$20)))</f>
        <v>0</v>
      </c>
      <c r="Y21" s="25">
        <f>IF(Y15=0,0,(SUM($E$20:Y$20)))</f>
        <v>0</v>
      </c>
      <c r="Z21" s="25">
        <f>IF(Z15=0,0,(SUM($E$20:Z$20)))</f>
        <v>0</v>
      </c>
      <c r="AA21" s="25">
        <f>IF(AA15=0,0,(SUM($E$20:AA$20)))</f>
        <v>0</v>
      </c>
      <c r="AB21" s="104"/>
      <c r="AC21" s="104"/>
      <c r="AD21" s="104"/>
      <c r="AE21" s="104"/>
      <c r="AF21" s="116"/>
      <c r="AG21" s="116"/>
      <c r="AH21" s="116"/>
      <c r="AI21" s="116"/>
      <c r="AJ21" s="116"/>
    </row>
    <row r="22" spans="2:36" ht="1.5" customHeight="1" x14ac:dyDescent="0.2">
      <c r="B22" s="26"/>
      <c r="C22" s="20"/>
      <c r="D22" s="5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4"/>
      <c r="Y22" s="25"/>
      <c r="Z22" s="25"/>
      <c r="AA22" s="25"/>
      <c r="AB22" s="116"/>
      <c r="AC22" s="116"/>
      <c r="AD22" s="116"/>
      <c r="AE22" s="116"/>
      <c r="AF22" s="116"/>
      <c r="AG22" s="116"/>
      <c r="AH22" s="116"/>
      <c r="AI22" s="116"/>
      <c r="AJ22" s="116"/>
    </row>
    <row r="23" spans="2:36" ht="18" customHeight="1" x14ac:dyDescent="0.25">
      <c r="B23" s="27" t="s">
        <v>27</v>
      </c>
      <c r="C23" s="20" t="s">
        <v>7</v>
      </c>
      <c r="D23" s="59"/>
      <c r="E23" s="25">
        <f>IF(((E21-D21)/(D21+0.00001)*100)&gt;111,0,(E21-D21)/(D21+0.00001)*100)</f>
        <v>0</v>
      </c>
      <c r="F23" s="25">
        <f>IF(((F21-E21)/(E21+0.00001)*100)&gt;111,0,(F21-E21)/(E21+0.00001)*100)</f>
        <v>0</v>
      </c>
      <c r="G23" s="25">
        <f t="shared" ref="G23:U23" si="3">IF(((G21-F21)/(F21+0.00001)*100)&gt;111,0,(G21-F21)/(F21+0.00001)*100)</f>
        <v>0</v>
      </c>
      <c r="H23" s="25">
        <f t="shared" si="3"/>
        <v>0</v>
      </c>
      <c r="I23" s="25">
        <f t="shared" si="3"/>
        <v>0</v>
      </c>
      <c r="J23" s="25">
        <f t="shared" si="3"/>
        <v>0</v>
      </c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25">
        <f t="shared" si="3"/>
        <v>0</v>
      </c>
      <c r="P23" s="25">
        <f t="shared" si="3"/>
        <v>0</v>
      </c>
      <c r="Q23" s="25">
        <f t="shared" si="3"/>
        <v>0</v>
      </c>
      <c r="R23" s="25">
        <f t="shared" si="3"/>
        <v>0</v>
      </c>
      <c r="S23" s="25">
        <f t="shared" si="3"/>
        <v>0</v>
      </c>
      <c r="T23" s="25">
        <f t="shared" si="3"/>
        <v>0</v>
      </c>
      <c r="U23" s="25">
        <f t="shared" si="3"/>
        <v>0</v>
      </c>
      <c r="V23" s="25">
        <f t="shared" ref="V23:AA23" si="4">IF(((V21-U21)/(U21+0.00001)*100)&gt;111,0,(V21-U21)/(U21+0.00001)*100)</f>
        <v>0</v>
      </c>
      <c r="W23" s="25">
        <f t="shared" si="4"/>
        <v>0</v>
      </c>
      <c r="X23" s="25">
        <f t="shared" si="4"/>
        <v>0</v>
      </c>
      <c r="Y23" s="25">
        <f t="shared" si="4"/>
        <v>0</v>
      </c>
      <c r="Z23" s="25">
        <f t="shared" si="4"/>
        <v>0</v>
      </c>
      <c r="AA23" s="25">
        <f t="shared" si="4"/>
        <v>0</v>
      </c>
      <c r="AB23" s="104"/>
      <c r="AC23" s="104"/>
      <c r="AD23" s="104"/>
      <c r="AE23" s="104"/>
      <c r="AF23" s="116"/>
      <c r="AG23" s="116"/>
      <c r="AH23" s="116"/>
      <c r="AI23" s="116"/>
      <c r="AJ23" s="116"/>
    </row>
    <row r="24" spans="2:36" x14ac:dyDescent="0.2">
      <c r="B24" s="26" t="s">
        <v>24</v>
      </c>
      <c r="C24" s="20" t="s">
        <v>9</v>
      </c>
      <c r="D24" s="59"/>
      <c r="E24" s="23">
        <f t="shared" ref="E24:X24" si="5">IF((E18/(E20+0.0000000001))&gt;200000,0,E18/(E20+0.0000000001))</f>
        <v>0</v>
      </c>
      <c r="F24" s="23">
        <f>IF((F18/(F20+0.0000000001))&gt;200000,0,F18/(F20+0.0000000001))</f>
        <v>0</v>
      </c>
      <c r="G24" s="23">
        <f t="shared" si="5"/>
        <v>0</v>
      </c>
      <c r="H24" s="23">
        <f t="shared" si="5"/>
        <v>0</v>
      </c>
      <c r="I24" s="23">
        <f t="shared" si="5"/>
        <v>0</v>
      </c>
      <c r="J24" s="23">
        <f t="shared" si="5"/>
        <v>0</v>
      </c>
      <c r="K24" s="23">
        <f t="shared" si="5"/>
        <v>0</v>
      </c>
      <c r="L24" s="23">
        <f t="shared" si="5"/>
        <v>0</v>
      </c>
      <c r="M24" s="23">
        <f t="shared" si="5"/>
        <v>0</v>
      </c>
      <c r="N24" s="23">
        <f t="shared" si="5"/>
        <v>0</v>
      </c>
      <c r="O24" s="23">
        <f t="shared" si="5"/>
        <v>0</v>
      </c>
      <c r="P24" s="23">
        <f t="shared" si="5"/>
        <v>0</v>
      </c>
      <c r="Q24" s="23">
        <f t="shared" si="5"/>
        <v>0</v>
      </c>
      <c r="R24" s="23">
        <f t="shared" si="5"/>
        <v>0</v>
      </c>
      <c r="S24" s="23">
        <f t="shared" si="5"/>
        <v>0</v>
      </c>
      <c r="T24" s="23">
        <f t="shared" si="5"/>
        <v>0</v>
      </c>
      <c r="U24" s="23">
        <f t="shared" si="5"/>
        <v>0</v>
      </c>
      <c r="V24" s="23">
        <f t="shared" si="5"/>
        <v>0</v>
      </c>
      <c r="W24" s="23">
        <f t="shared" si="5"/>
        <v>0</v>
      </c>
      <c r="X24" s="23">
        <f t="shared" si="5"/>
        <v>0</v>
      </c>
      <c r="Y24" s="23">
        <f>IF((Y18/(Y20+0.0000000001))&gt;200000,0,Y18/(Y20+0.0000000001))</f>
        <v>0</v>
      </c>
      <c r="Z24" s="23">
        <f>IF((Z18/(Z20+0.0000000001))&gt;200000,0,Z18/(Z20+0.0000000001))</f>
        <v>0</v>
      </c>
      <c r="AA24" s="23">
        <f>IF((AA18/(AA20+0.0000000001))&gt;200000,0,AA18/(AA20+0.0000000001))</f>
        <v>0</v>
      </c>
      <c r="AB24" s="114"/>
      <c r="AC24" s="104"/>
      <c r="AD24" s="104"/>
      <c r="AE24" s="104"/>
      <c r="AF24" s="116"/>
      <c r="AG24" s="116"/>
      <c r="AH24" s="116"/>
      <c r="AI24" s="116"/>
      <c r="AJ24" s="116"/>
    </row>
    <row r="25" spans="2:36" s="99" customFormat="1" ht="0.6" customHeight="1" x14ac:dyDescent="0.15">
      <c r="B25" s="98" t="s">
        <v>310</v>
      </c>
      <c r="C25" s="135" t="s">
        <v>19</v>
      </c>
      <c r="D25" s="148"/>
      <c r="E25" s="149">
        <f>E27/1000</f>
        <v>0</v>
      </c>
      <c r="F25" s="149">
        <f t="shared" ref="F25:AA25" si="6">F27/1000</f>
        <v>0</v>
      </c>
      <c r="G25" s="149">
        <f t="shared" si="6"/>
        <v>0</v>
      </c>
      <c r="H25" s="149">
        <f t="shared" si="6"/>
        <v>0</v>
      </c>
      <c r="I25" s="149">
        <f t="shared" si="6"/>
        <v>0</v>
      </c>
      <c r="J25" s="149">
        <f t="shared" si="6"/>
        <v>0</v>
      </c>
      <c r="K25" s="149">
        <f t="shared" si="6"/>
        <v>0</v>
      </c>
      <c r="L25" s="149">
        <f t="shared" si="6"/>
        <v>0</v>
      </c>
      <c r="M25" s="149">
        <f t="shared" si="6"/>
        <v>0</v>
      </c>
      <c r="N25" s="149">
        <f t="shared" si="6"/>
        <v>0</v>
      </c>
      <c r="O25" s="149">
        <f t="shared" si="6"/>
        <v>0</v>
      </c>
      <c r="P25" s="149">
        <f t="shared" si="6"/>
        <v>0</v>
      </c>
      <c r="Q25" s="149">
        <f t="shared" si="6"/>
        <v>0</v>
      </c>
      <c r="R25" s="149">
        <f t="shared" si="6"/>
        <v>0</v>
      </c>
      <c r="S25" s="149">
        <f t="shared" si="6"/>
        <v>0</v>
      </c>
      <c r="T25" s="149">
        <f t="shared" si="6"/>
        <v>0</v>
      </c>
      <c r="U25" s="149">
        <f t="shared" si="6"/>
        <v>0</v>
      </c>
      <c r="V25" s="149">
        <f t="shared" si="6"/>
        <v>0</v>
      </c>
      <c r="W25" s="149">
        <f t="shared" si="6"/>
        <v>0</v>
      </c>
      <c r="X25" s="149">
        <f t="shared" si="6"/>
        <v>0</v>
      </c>
      <c r="Y25" s="149">
        <f t="shared" si="6"/>
        <v>0</v>
      </c>
      <c r="Z25" s="149">
        <f t="shared" si="6"/>
        <v>0</v>
      </c>
      <c r="AA25" s="149">
        <f t="shared" si="6"/>
        <v>0</v>
      </c>
      <c r="AB25" s="136"/>
      <c r="AC25" s="136"/>
      <c r="AD25" s="136"/>
      <c r="AE25" s="136"/>
      <c r="AF25" s="137"/>
      <c r="AG25" s="137"/>
      <c r="AH25" s="137"/>
      <c r="AI25" s="137"/>
      <c r="AJ25" s="137"/>
    </row>
    <row r="26" spans="2:36" s="42" customFormat="1" ht="0.6" customHeight="1" x14ac:dyDescent="0.2">
      <c r="B26" s="100"/>
      <c r="C26" s="138"/>
      <c r="D26" s="150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34"/>
      <c r="AC26" s="107"/>
      <c r="AD26" s="107"/>
      <c r="AE26" s="107"/>
      <c r="AF26" s="107"/>
      <c r="AG26" s="107"/>
      <c r="AH26" s="107"/>
      <c r="AI26" s="107"/>
      <c r="AJ26" s="107"/>
    </row>
    <row r="27" spans="2:36" s="37" customFormat="1" ht="0.6" customHeight="1" x14ac:dyDescent="0.2">
      <c r="B27" s="36" t="s">
        <v>65</v>
      </c>
      <c r="C27" s="138" t="s">
        <v>19</v>
      </c>
      <c r="D27" s="150"/>
      <c r="E27" s="152">
        <f>E18</f>
        <v>0</v>
      </c>
      <c r="F27" s="152">
        <f t="shared" ref="F27:Z27" si="7">F18+E27</f>
        <v>0</v>
      </c>
      <c r="G27" s="152">
        <f t="shared" si="7"/>
        <v>0</v>
      </c>
      <c r="H27" s="152">
        <f t="shared" si="7"/>
        <v>0</v>
      </c>
      <c r="I27" s="152">
        <f t="shared" si="7"/>
        <v>0</v>
      </c>
      <c r="J27" s="152">
        <f t="shared" si="7"/>
        <v>0</v>
      </c>
      <c r="K27" s="152">
        <f t="shared" si="7"/>
        <v>0</v>
      </c>
      <c r="L27" s="152">
        <f t="shared" si="7"/>
        <v>0</v>
      </c>
      <c r="M27" s="152">
        <f t="shared" si="7"/>
        <v>0</v>
      </c>
      <c r="N27" s="152">
        <f t="shared" si="7"/>
        <v>0</v>
      </c>
      <c r="O27" s="152">
        <f t="shared" si="7"/>
        <v>0</v>
      </c>
      <c r="P27" s="152">
        <f t="shared" si="7"/>
        <v>0</v>
      </c>
      <c r="Q27" s="152">
        <f t="shared" si="7"/>
        <v>0</v>
      </c>
      <c r="R27" s="152">
        <f t="shared" si="7"/>
        <v>0</v>
      </c>
      <c r="S27" s="152">
        <f t="shared" si="7"/>
        <v>0</v>
      </c>
      <c r="T27" s="152">
        <f t="shared" si="7"/>
        <v>0</v>
      </c>
      <c r="U27" s="152">
        <f t="shared" si="7"/>
        <v>0</v>
      </c>
      <c r="V27" s="152">
        <f t="shared" si="7"/>
        <v>0</v>
      </c>
      <c r="W27" s="152">
        <f>W18+V27</f>
        <v>0</v>
      </c>
      <c r="X27" s="152">
        <f>X18+W27</f>
        <v>0</v>
      </c>
      <c r="Y27" s="152">
        <f>Y18+X27</f>
        <v>0</v>
      </c>
      <c r="Z27" s="152">
        <f t="shared" si="7"/>
        <v>0</v>
      </c>
      <c r="AA27" s="152">
        <f>AA18+Z27</f>
        <v>0</v>
      </c>
      <c r="AB27" s="139"/>
      <c r="AC27" s="139"/>
      <c r="AD27" s="139"/>
      <c r="AE27" s="139"/>
      <c r="AF27" s="107"/>
      <c r="AG27" s="107"/>
      <c r="AH27" s="107"/>
      <c r="AI27" s="107"/>
      <c r="AJ27" s="107"/>
    </row>
    <row r="28" spans="2:36" s="102" customFormat="1" ht="0.6" customHeight="1" x14ac:dyDescent="0.15">
      <c r="B28" s="102" t="s">
        <v>15</v>
      </c>
      <c r="C28" s="102" t="s">
        <v>19</v>
      </c>
      <c r="D28" s="153"/>
      <c r="E28" s="153">
        <f t="shared" ref="E28:AA28" si="8">IF(E15&gt;0.1,1,0)</f>
        <v>0</v>
      </c>
      <c r="F28" s="153">
        <f t="shared" si="8"/>
        <v>0</v>
      </c>
      <c r="G28" s="153">
        <f t="shared" si="8"/>
        <v>0</v>
      </c>
      <c r="H28" s="153">
        <f t="shared" si="8"/>
        <v>0</v>
      </c>
      <c r="I28" s="153">
        <f t="shared" si="8"/>
        <v>0</v>
      </c>
      <c r="J28" s="153">
        <f t="shared" si="8"/>
        <v>0</v>
      </c>
      <c r="K28" s="153">
        <f t="shared" si="8"/>
        <v>0</v>
      </c>
      <c r="L28" s="153">
        <f t="shared" si="8"/>
        <v>0</v>
      </c>
      <c r="M28" s="153">
        <f t="shared" si="8"/>
        <v>0</v>
      </c>
      <c r="N28" s="153">
        <f t="shared" si="8"/>
        <v>0</v>
      </c>
      <c r="O28" s="153">
        <f t="shared" si="8"/>
        <v>0</v>
      </c>
      <c r="P28" s="153">
        <f t="shared" si="8"/>
        <v>0</v>
      </c>
      <c r="Q28" s="153">
        <f t="shared" si="8"/>
        <v>0</v>
      </c>
      <c r="R28" s="153">
        <f t="shared" si="8"/>
        <v>0</v>
      </c>
      <c r="S28" s="153">
        <f t="shared" si="8"/>
        <v>0</v>
      </c>
      <c r="T28" s="153">
        <f t="shared" si="8"/>
        <v>0</v>
      </c>
      <c r="U28" s="153">
        <f t="shared" si="8"/>
        <v>0</v>
      </c>
      <c r="V28" s="153">
        <f t="shared" si="8"/>
        <v>0</v>
      </c>
      <c r="W28" s="153">
        <f t="shared" si="8"/>
        <v>0</v>
      </c>
      <c r="X28" s="153">
        <f t="shared" si="8"/>
        <v>0</v>
      </c>
      <c r="Y28" s="153">
        <f t="shared" si="8"/>
        <v>0</v>
      </c>
      <c r="Z28" s="153">
        <f t="shared" si="8"/>
        <v>0</v>
      </c>
      <c r="AA28" s="153">
        <f t="shared" si="8"/>
        <v>0</v>
      </c>
      <c r="AB28" s="137"/>
      <c r="AC28" s="137"/>
      <c r="AD28" s="137"/>
      <c r="AE28" s="137"/>
      <c r="AF28" s="137"/>
      <c r="AG28" s="137"/>
      <c r="AH28" s="137"/>
      <c r="AI28" s="137"/>
      <c r="AJ28" s="137"/>
    </row>
    <row r="29" spans="2:36" s="37" customFormat="1" ht="0.6" customHeight="1" x14ac:dyDescent="0.2">
      <c r="B29" s="36" t="s">
        <v>249</v>
      </c>
      <c r="C29" s="36" t="s">
        <v>19</v>
      </c>
      <c r="D29" s="154"/>
      <c r="E29" s="155" t="e">
        <f>IF((E28)=0,#N/A,SUM($E28:E28))</f>
        <v>#N/A</v>
      </c>
      <c r="F29" s="155" t="e">
        <f>IF((F28)=0,#N/A,SUM($E28:F28))</f>
        <v>#N/A</v>
      </c>
      <c r="G29" s="155" t="e">
        <f>IF((G28)=0,#N/A,SUM($E28:G28))</f>
        <v>#N/A</v>
      </c>
      <c r="H29" s="155" t="e">
        <f>IF((H28)=0,#N/A,SUM($E28:H28))</f>
        <v>#N/A</v>
      </c>
      <c r="I29" s="155" t="e">
        <f>IF((I28)=0,#N/A,SUM($E28:I28))</f>
        <v>#N/A</v>
      </c>
      <c r="J29" s="155" t="e">
        <f>IF((J28)=0,#N/A,SUM($E28:J28))</f>
        <v>#N/A</v>
      </c>
      <c r="K29" s="155" t="e">
        <f>IF((K28)=0,#N/A,SUM($E28:K28))</f>
        <v>#N/A</v>
      </c>
      <c r="L29" s="155" t="e">
        <f>IF((L28)=0,#N/A,SUM($E28:L28))</f>
        <v>#N/A</v>
      </c>
      <c r="M29" s="155" t="e">
        <f>IF((M28)=0,#N/A,SUM($E28:M28))</f>
        <v>#N/A</v>
      </c>
      <c r="N29" s="155" t="e">
        <f>IF((N28)=0,#N/A,SUM($E28:N28))</f>
        <v>#N/A</v>
      </c>
      <c r="O29" s="155" t="e">
        <f>IF((O28)=0,#N/A,SUM($E28:O28))</f>
        <v>#N/A</v>
      </c>
      <c r="P29" s="155" t="e">
        <f>IF((P28)=0,#N/A,SUM($E28:P28))</f>
        <v>#N/A</v>
      </c>
      <c r="Q29" s="155" t="e">
        <f>IF((Q28)=0,#N/A,SUM($E28:Q28))</f>
        <v>#N/A</v>
      </c>
      <c r="R29" s="155" t="e">
        <f>IF((R28)=0,#N/A,SUM($E28:R28))</f>
        <v>#N/A</v>
      </c>
      <c r="S29" s="155" t="e">
        <f>IF((S28)=0,#N/A,SUM($E28:S28))</f>
        <v>#N/A</v>
      </c>
      <c r="T29" s="155" t="e">
        <f>IF((T28)=0,#N/A,SUM($E28:T28))</f>
        <v>#N/A</v>
      </c>
      <c r="U29" s="155" t="e">
        <f>IF((U28)=0,#N/A,SUM($E28:U28))</f>
        <v>#N/A</v>
      </c>
      <c r="V29" s="155" t="e">
        <f>IF((V28)=0,#N/A,SUM($E28:V28))</f>
        <v>#N/A</v>
      </c>
      <c r="W29" s="155" t="e">
        <f>IF((W28)=0,#N/A,SUM($E28:W28))</f>
        <v>#N/A</v>
      </c>
      <c r="X29" s="155" t="e">
        <f>IF((X28)=0,#N/A,SUM($E28:X28))</f>
        <v>#N/A</v>
      </c>
      <c r="Y29" s="155" t="e">
        <f>IF((Y28)=0,#N/A,SUM($E28:Y28))</f>
        <v>#N/A</v>
      </c>
      <c r="Z29" s="155" t="e">
        <f>IF((Z28)=0,#N/A,SUM($E28:Z28))</f>
        <v>#N/A</v>
      </c>
      <c r="AA29" s="155" t="e">
        <f>IF((AA28)=0,#N/A,SUM($E28:AA28))</f>
        <v>#N/A</v>
      </c>
      <c r="AB29" s="140"/>
      <c r="AC29" s="140"/>
      <c r="AD29" s="140"/>
      <c r="AE29" s="140"/>
      <c r="AF29" s="107"/>
      <c r="AG29" s="107"/>
      <c r="AH29" s="107"/>
      <c r="AI29" s="107"/>
      <c r="AJ29" s="107"/>
    </row>
    <row r="30" spans="2:36" s="37" customFormat="1" ht="0.6" customHeight="1" x14ac:dyDescent="0.2">
      <c r="B30" s="36" t="s">
        <v>35</v>
      </c>
      <c r="C30" s="36" t="s">
        <v>19</v>
      </c>
      <c r="D30" s="154"/>
      <c r="E30" s="155">
        <f>$E$10</f>
        <v>0</v>
      </c>
      <c r="F30" s="155">
        <f t="shared" ref="F30:AA30" si="9">$E$10</f>
        <v>0</v>
      </c>
      <c r="G30" s="155">
        <f t="shared" si="9"/>
        <v>0</v>
      </c>
      <c r="H30" s="155">
        <f t="shared" si="9"/>
        <v>0</v>
      </c>
      <c r="I30" s="155">
        <f t="shared" si="9"/>
        <v>0</v>
      </c>
      <c r="J30" s="155">
        <f t="shared" si="9"/>
        <v>0</v>
      </c>
      <c r="K30" s="155">
        <f t="shared" si="9"/>
        <v>0</v>
      </c>
      <c r="L30" s="155">
        <f t="shared" si="9"/>
        <v>0</v>
      </c>
      <c r="M30" s="155">
        <f t="shared" si="9"/>
        <v>0</v>
      </c>
      <c r="N30" s="155">
        <f t="shared" si="9"/>
        <v>0</v>
      </c>
      <c r="O30" s="155">
        <f t="shared" si="9"/>
        <v>0</v>
      </c>
      <c r="P30" s="155">
        <f t="shared" si="9"/>
        <v>0</v>
      </c>
      <c r="Q30" s="155">
        <f t="shared" si="9"/>
        <v>0</v>
      </c>
      <c r="R30" s="155">
        <f t="shared" si="9"/>
        <v>0</v>
      </c>
      <c r="S30" s="155">
        <f t="shared" si="9"/>
        <v>0</v>
      </c>
      <c r="T30" s="155">
        <f t="shared" si="9"/>
        <v>0</v>
      </c>
      <c r="U30" s="155">
        <f t="shared" si="9"/>
        <v>0</v>
      </c>
      <c r="V30" s="155">
        <f t="shared" si="9"/>
        <v>0</v>
      </c>
      <c r="W30" s="155">
        <f t="shared" si="9"/>
        <v>0</v>
      </c>
      <c r="X30" s="155">
        <f t="shared" si="9"/>
        <v>0</v>
      </c>
      <c r="Y30" s="155">
        <f>$E$10</f>
        <v>0</v>
      </c>
      <c r="Z30" s="155">
        <f t="shared" si="9"/>
        <v>0</v>
      </c>
      <c r="AA30" s="155">
        <f t="shared" si="9"/>
        <v>0</v>
      </c>
      <c r="AB30" s="140"/>
      <c r="AC30" s="140"/>
      <c r="AD30" s="140"/>
      <c r="AE30" s="140"/>
      <c r="AF30" s="140"/>
      <c r="AG30" s="140"/>
      <c r="AH30" s="140"/>
      <c r="AI30" s="140"/>
      <c r="AJ30" s="107"/>
    </row>
    <row r="31" spans="2:36" s="37" customFormat="1" ht="0.6" customHeight="1" x14ac:dyDescent="0.2">
      <c r="B31" s="36" t="s">
        <v>16</v>
      </c>
      <c r="C31" s="36" t="s">
        <v>19</v>
      </c>
      <c r="D31" s="154"/>
      <c r="E31" s="156">
        <f t="shared" ref="E31:AA31" si="10">$Q$4</f>
        <v>0</v>
      </c>
      <c r="F31" s="156">
        <f t="shared" si="10"/>
        <v>0</v>
      </c>
      <c r="G31" s="156">
        <f t="shared" si="10"/>
        <v>0</v>
      </c>
      <c r="H31" s="156">
        <f t="shared" si="10"/>
        <v>0</v>
      </c>
      <c r="I31" s="156">
        <f t="shared" si="10"/>
        <v>0</v>
      </c>
      <c r="J31" s="156">
        <f t="shared" si="10"/>
        <v>0</v>
      </c>
      <c r="K31" s="156">
        <f t="shared" si="10"/>
        <v>0</v>
      </c>
      <c r="L31" s="156">
        <f t="shared" si="10"/>
        <v>0</v>
      </c>
      <c r="M31" s="156">
        <f t="shared" si="10"/>
        <v>0</v>
      </c>
      <c r="N31" s="156">
        <f t="shared" si="10"/>
        <v>0</v>
      </c>
      <c r="O31" s="156">
        <f t="shared" si="10"/>
        <v>0</v>
      </c>
      <c r="P31" s="156">
        <f t="shared" si="10"/>
        <v>0</v>
      </c>
      <c r="Q31" s="156">
        <f t="shared" si="10"/>
        <v>0</v>
      </c>
      <c r="R31" s="156">
        <f t="shared" si="10"/>
        <v>0</v>
      </c>
      <c r="S31" s="156">
        <f t="shared" si="10"/>
        <v>0</v>
      </c>
      <c r="T31" s="156">
        <f t="shared" si="10"/>
        <v>0</v>
      </c>
      <c r="U31" s="156">
        <f t="shared" si="10"/>
        <v>0</v>
      </c>
      <c r="V31" s="156">
        <f t="shared" si="10"/>
        <v>0</v>
      </c>
      <c r="W31" s="156">
        <f t="shared" si="10"/>
        <v>0</v>
      </c>
      <c r="X31" s="156">
        <f t="shared" si="10"/>
        <v>0</v>
      </c>
      <c r="Y31" s="156">
        <f t="shared" si="10"/>
        <v>0</v>
      </c>
      <c r="Z31" s="156">
        <f t="shared" si="10"/>
        <v>0</v>
      </c>
      <c r="AA31" s="156">
        <f t="shared" si="10"/>
        <v>0</v>
      </c>
      <c r="AB31" s="141"/>
      <c r="AC31" s="141"/>
      <c r="AD31" s="141"/>
      <c r="AE31" s="141"/>
      <c r="AF31" s="107"/>
      <c r="AG31" s="107"/>
      <c r="AH31" s="107"/>
      <c r="AI31" s="107"/>
      <c r="AJ31" s="107"/>
    </row>
    <row r="32" spans="2:36" s="37" customFormat="1" ht="0.6" customHeight="1" x14ac:dyDescent="0.2">
      <c r="B32" s="36" t="s">
        <v>31</v>
      </c>
      <c r="C32" s="36" t="s">
        <v>19</v>
      </c>
      <c r="D32" s="154"/>
      <c r="E32" s="156">
        <f t="shared" ref="E32:AA32" si="11">$Q$5</f>
        <v>0</v>
      </c>
      <c r="F32" s="156">
        <f t="shared" si="11"/>
        <v>0</v>
      </c>
      <c r="G32" s="156">
        <f t="shared" si="11"/>
        <v>0</v>
      </c>
      <c r="H32" s="156">
        <f t="shared" si="11"/>
        <v>0</v>
      </c>
      <c r="I32" s="156">
        <f t="shared" si="11"/>
        <v>0</v>
      </c>
      <c r="J32" s="156">
        <f t="shared" si="11"/>
        <v>0</v>
      </c>
      <c r="K32" s="156">
        <f t="shared" si="11"/>
        <v>0</v>
      </c>
      <c r="L32" s="156">
        <f t="shared" si="11"/>
        <v>0</v>
      </c>
      <c r="M32" s="156">
        <f t="shared" si="11"/>
        <v>0</v>
      </c>
      <c r="N32" s="156">
        <f t="shared" si="11"/>
        <v>0</v>
      </c>
      <c r="O32" s="156">
        <f t="shared" si="11"/>
        <v>0</v>
      </c>
      <c r="P32" s="156">
        <f t="shared" si="11"/>
        <v>0</v>
      </c>
      <c r="Q32" s="156">
        <f t="shared" si="11"/>
        <v>0</v>
      </c>
      <c r="R32" s="156">
        <f t="shared" si="11"/>
        <v>0</v>
      </c>
      <c r="S32" s="156">
        <f t="shared" si="11"/>
        <v>0</v>
      </c>
      <c r="T32" s="156">
        <f t="shared" si="11"/>
        <v>0</v>
      </c>
      <c r="U32" s="156">
        <f t="shared" si="11"/>
        <v>0</v>
      </c>
      <c r="V32" s="156">
        <f t="shared" si="11"/>
        <v>0</v>
      </c>
      <c r="W32" s="156">
        <f t="shared" si="11"/>
        <v>0</v>
      </c>
      <c r="X32" s="156">
        <f t="shared" si="11"/>
        <v>0</v>
      </c>
      <c r="Y32" s="156">
        <f t="shared" si="11"/>
        <v>0</v>
      </c>
      <c r="Z32" s="156">
        <f t="shared" si="11"/>
        <v>0</v>
      </c>
      <c r="AA32" s="156">
        <f t="shared" si="11"/>
        <v>0</v>
      </c>
      <c r="AB32" s="141"/>
      <c r="AC32" s="141"/>
      <c r="AD32" s="141"/>
      <c r="AE32" s="141"/>
      <c r="AF32" s="107"/>
      <c r="AG32" s="107"/>
      <c r="AH32" s="107"/>
      <c r="AI32" s="107"/>
      <c r="AJ32" s="107"/>
    </row>
    <row r="33" spans="2:36" s="37" customFormat="1" ht="0.6" customHeight="1" x14ac:dyDescent="0.2">
      <c r="B33" s="36" t="s">
        <v>18</v>
      </c>
      <c r="C33" s="36" t="s">
        <v>19</v>
      </c>
      <c r="D33" s="154"/>
      <c r="E33" s="157">
        <v>3</v>
      </c>
      <c r="F33" s="157">
        <v>3</v>
      </c>
      <c r="G33" s="157">
        <v>3</v>
      </c>
      <c r="H33" s="157">
        <v>3</v>
      </c>
      <c r="I33" s="157">
        <v>3</v>
      </c>
      <c r="J33" s="157">
        <v>3</v>
      </c>
      <c r="K33" s="157">
        <v>3</v>
      </c>
      <c r="L33" s="157">
        <v>3</v>
      </c>
      <c r="M33" s="157">
        <v>3</v>
      </c>
      <c r="N33" s="157">
        <v>3</v>
      </c>
      <c r="O33" s="157">
        <v>3</v>
      </c>
      <c r="P33" s="157">
        <v>3</v>
      </c>
      <c r="Q33" s="157">
        <v>3</v>
      </c>
      <c r="R33" s="157">
        <v>3</v>
      </c>
      <c r="S33" s="157">
        <v>3</v>
      </c>
      <c r="T33" s="157">
        <v>3</v>
      </c>
      <c r="U33" s="157">
        <v>3</v>
      </c>
      <c r="V33" s="157">
        <v>3</v>
      </c>
      <c r="W33" s="157">
        <v>3</v>
      </c>
      <c r="X33" s="157">
        <v>3</v>
      </c>
      <c r="Y33" s="157">
        <v>3</v>
      </c>
      <c r="Z33" s="157">
        <v>3</v>
      </c>
      <c r="AA33" s="157">
        <v>3</v>
      </c>
      <c r="AB33" s="142"/>
      <c r="AC33" s="142"/>
      <c r="AD33" s="142"/>
      <c r="AE33" s="142"/>
      <c r="AF33" s="107"/>
      <c r="AG33" s="107"/>
      <c r="AH33" s="107"/>
      <c r="AI33" s="107"/>
      <c r="AJ33" s="107"/>
    </row>
    <row r="34" spans="2:36" s="37" customFormat="1" ht="0.6" customHeight="1" x14ac:dyDescent="0.2">
      <c r="B34" s="36" t="s">
        <v>21</v>
      </c>
      <c r="C34" s="36" t="s">
        <v>19</v>
      </c>
      <c r="D34" s="154"/>
      <c r="E34" s="158" t="e">
        <f t="shared" ref="E34:AA34" si="12">$Y$1</f>
        <v>#DIV/0!</v>
      </c>
      <c r="F34" s="158" t="e">
        <f t="shared" si="12"/>
        <v>#DIV/0!</v>
      </c>
      <c r="G34" s="158" t="e">
        <f t="shared" si="12"/>
        <v>#DIV/0!</v>
      </c>
      <c r="H34" s="158" t="e">
        <f t="shared" si="12"/>
        <v>#DIV/0!</v>
      </c>
      <c r="I34" s="158" t="e">
        <f t="shared" si="12"/>
        <v>#DIV/0!</v>
      </c>
      <c r="J34" s="158" t="e">
        <f t="shared" si="12"/>
        <v>#DIV/0!</v>
      </c>
      <c r="K34" s="158" t="e">
        <f t="shared" si="12"/>
        <v>#DIV/0!</v>
      </c>
      <c r="L34" s="158" t="e">
        <f t="shared" si="12"/>
        <v>#DIV/0!</v>
      </c>
      <c r="M34" s="158" t="e">
        <f t="shared" si="12"/>
        <v>#DIV/0!</v>
      </c>
      <c r="N34" s="158" t="e">
        <f t="shared" si="12"/>
        <v>#DIV/0!</v>
      </c>
      <c r="O34" s="158" t="e">
        <f t="shared" si="12"/>
        <v>#DIV/0!</v>
      </c>
      <c r="P34" s="158" t="e">
        <f t="shared" si="12"/>
        <v>#DIV/0!</v>
      </c>
      <c r="Q34" s="158" t="e">
        <f t="shared" si="12"/>
        <v>#DIV/0!</v>
      </c>
      <c r="R34" s="158" t="e">
        <f t="shared" si="12"/>
        <v>#DIV/0!</v>
      </c>
      <c r="S34" s="158" t="e">
        <f t="shared" si="12"/>
        <v>#DIV/0!</v>
      </c>
      <c r="T34" s="158" t="e">
        <f t="shared" si="12"/>
        <v>#DIV/0!</v>
      </c>
      <c r="U34" s="158" t="e">
        <f t="shared" si="12"/>
        <v>#DIV/0!</v>
      </c>
      <c r="V34" s="158" t="e">
        <f t="shared" si="12"/>
        <v>#DIV/0!</v>
      </c>
      <c r="W34" s="158" t="e">
        <f t="shared" si="12"/>
        <v>#DIV/0!</v>
      </c>
      <c r="X34" s="158" t="e">
        <f t="shared" si="12"/>
        <v>#DIV/0!</v>
      </c>
      <c r="Y34" s="158" t="e">
        <f t="shared" si="12"/>
        <v>#DIV/0!</v>
      </c>
      <c r="Z34" s="158" t="e">
        <f t="shared" si="12"/>
        <v>#DIV/0!</v>
      </c>
      <c r="AA34" s="158" t="e">
        <f t="shared" si="12"/>
        <v>#DIV/0!</v>
      </c>
      <c r="AB34" s="143"/>
      <c r="AC34" s="143"/>
      <c r="AD34" s="143"/>
      <c r="AE34" s="143"/>
      <c r="AF34" s="107"/>
      <c r="AG34" s="107"/>
      <c r="AH34" s="107"/>
      <c r="AI34" s="107"/>
      <c r="AJ34" s="107"/>
    </row>
    <row r="35" spans="2:36" s="37" customFormat="1" ht="0.6" customHeight="1" x14ac:dyDescent="0.2">
      <c r="B35" s="36" t="s">
        <v>46</v>
      </c>
      <c r="C35" s="36"/>
      <c r="D35" s="154"/>
      <c r="E35" s="158" t="e">
        <f t="shared" ref="E35:Z35" si="13">IF(((1-(E15-$E$10)/($Q$3-$E$10))*100)&gt;100,#N/A,(1-(E15-$E$10)/($Q$3-$E$10))*100)</f>
        <v>#DIV/0!</v>
      </c>
      <c r="F35" s="158" t="e">
        <f t="shared" si="13"/>
        <v>#DIV/0!</v>
      </c>
      <c r="G35" s="158" t="e">
        <f t="shared" si="13"/>
        <v>#DIV/0!</v>
      </c>
      <c r="H35" s="158" t="e">
        <f t="shared" si="13"/>
        <v>#DIV/0!</v>
      </c>
      <c r="I35" s="158" t="e">
        <f t="shared" si="13"/>
        <v>#DIV/0!</v>
      </c>
      <c r="J35" s="158" t="e">
        <f t="shared" si="13"/>
        <v>#DIV/0!</v>
      </c>
      <c r="K35" s="158" t="e">
        <f t="shared" si="13"/>
        <v>#DIV/0!</v>
      </c>
      <c r="L35" s="158" t="e">
        <f t="shared" si="13"/>
        <v>#DIV/0!</v>
      </c>
      <c r="M35" s="158" t="e">
        <f t="shared" si="13"/>
        <v>#DIV/0!</v>
      </c>
      <c r="N35" s="158" t="e">
        <f t="shared" si="13"/>
        <v>#DIV/0!</v>
      </c>
      <c r="O35" s="158" t="e">
        <f t="shared" si="13"/>
        <v>#DIV/0!</v>
      </c>
      <c r="P35" s="158" t="e">
        <f t="shared" si="13"/>
        <v>#DIV/0!</v>
      </c>
      <c r="Q35" s="158" t="e">
        <f t="shared" si="13"/>
        <v>#DIV/0!</v>
      </c>
      <c r="R35" s="158" t="e">
        <f t="shared" si="13"/>
        <v>#DIV/0!</v>
      </c>
      <c r="S35" s="158" t="e">
        <f t="shared" si="13"/>
        <v>#DIV/0!</v>
      </c>
      <c r="T35" s="158" t="e">
        <f t="shared" si="13"/>
        <v>#DIV/0!</v>
      </c>
      <c r="U35" s="158" t="e">
        <f t="shared" si="13"/>
        <v>#DIV/0!</v>
      </c>
      <c r="V35" s="158" t="e">
        <f t="shared" si="13"/>
        <v>#DIV/0!</v>
      </c>
      <c r="W35" s="158" t="e">
        <f t="shared" si="13"/>
        <v>#DIV/0!</v>
      </c>
      <c r="X35" s="158" t="e">
        <f t="shared" si="13"/>
        <v>#DIV/0!</v>
      </c>
      <c r="Y35" s="158" t="e">
        <f t="shared" si="13"/>
        <v>#DIV/0!</v>
      </c>
      <c r="Z35" s="158" t="e">
        <f t="shared" si="13"/>
        <v>#DIV/0!</v>
      </c>
      <c r="AA35" s="158" t="e">
        <f>IF(((1-(AA15-$E$10)/($Q$3-$E$10))*100)&gt;100,#N/A,(1-(AA15-$E$10)/($Q$3-$E$10))*100)</f>
        <v>#DIV/0!</v>
      </c>
      <c r="AB35" s="143"/>
      <c r="AC35" s="143"/>
      <c r="AD35" s="143"/>
      <c r="AE35" s="143"/>
      <c r="AF35" s="143"/>
      <c r="AG35" s="107"/>
      <c r="AH35" s="107"/>
      <c r="AI35" s="107"/>
      <c r="AJ35" s="107"/>
    </row>
    <row r="36" spans="2:36" s="37" customFormat="1" ht="0.6" customHeight="1" x14ac:dyDescent="0.2">
      <c r="B36" s="103" t="s">
        <v>311</v>
      </c>
      <c r="C36" s="36" t="s">
        <v>19</v>
      </c>
      <c r="D36" s="150"/>
      <c r="E36" s="159" t="e">
        <f t="shared" ref="E36:AA36" si="14">IF((E20)&lt;0.1,#N/A,(E20))</f>
        <v>#N/A</v>
      </c>
      <c r="F36" s="159" t="e">
        <f t="shared" si="14"/>
        <v>#N/A</v>
      </c>
      <c r="G36" s="159" t="e">
        <f t="shared" si="14"/>
        <v>#N/A</v>
      </c>
      <c r="H36" s="159" t="e">
        <f t="shared" si="14"/>
        <v>#N/A</v>
      </c>
      <c r="I36" s="159" t="e">
        <f t="shared" si="14"/>
        <v>#N/A</v>
      </c>
      <c r="J36" s="159" t="e">
        <f t="shared" si="14"/>
        <v>#N/A</v>
      </c>
      <c r="K36" s="159" t="e">
        <f t="shared" si="14"/>
        <v>#N/A</v>
      </c>
      <c r="L36" s="159" t="e">
        <f t="shared" si="14"/>
        <v>#N/A</v>
      </c>
      <c r="M36" s="159" t="e">
        <f t="shared" si="14"/>
        <v>#N/A</v>
      </c>
      <c r="N36" s="159" t="e">
        <f t="shared" si="14"/>
        <v>#N/A</v>
      </c>
      <c r="O36" s="159" t="e">
        <f t="shared" si="14"/>
        <v>#N/A</v>
      </c>
      <c r="P36" s="159" t="e">
        <f t="shared" si="14"/>
        <v>#N/A</v>
      </c>
      <c r="Q36" s="159" t="e">
        <f t="shared" si="14"/>
        <v>#N/A</v>
      </c>
      <c r="R36" s="159" t="e">
        <f t="shared" si="14"/>
        <v>#N/A</v>
      </c>
      <c r="S36" s="159" t="e">
        <f t="shared" si="14"/>
        <v>#N/A</v>
      </c>
      <c r="T36" s="159" t="e">
        <f t="shared" si="14"/>
        <v>#N/A</v>
      </c>
      <c r="U36" s="159" t="e">
        <f t="shared" si="14"/>
        <v>#N/A</v>
      </c>
      <c r="V36" s="159" t="e">
        <f t="shared" si="14"/>
        <v>#N/A</v>
      </c>
      <c r="W36" s="159" t="e">
        <f t="shared" si="14"/>
        <v>#N/A</v>
      </c>
      <c r="X36" s="159" t="e">
        <f t="shared" si="14"/>
        <v>#N/A</v>
      </c>
      <c r="Y36" s="159" t="e">
        <f t="shared" si="14"/>
        <v>#N/A</v>
      </c>
      <c r="Z36" s="159" t="e">
        <f t="shared" si="14"/>
        <v>#N/A</v>
      </c>
      <c r="AA36" s="159" t="e">
        <f t="shared" si="14"/>
        <v>#N/A</v>
      </c>
      <c r="AB36" s="104"/>
      <c r="AC36" s="104"/>
      <c r="AD36" s="104"/>
      <c r="AE36" s="104"/>
      <c r="AF36" s="107"/>
      <c r="AG36" s="107"/>
      <c r="AH36" s="107"/>
      <c r="AI36" s="107"/>
      <c r="AJ36" s="107"/>
    </row>
    <row r="37" spans="2:36" s="37" customFormat="1" ht="0.6" customHeight="1" x14ac:dyDescent="0.2">
      <c r="B37" s="103" t="s">
        <v>312</v>
      </c>
      <c r="C37" s="36" t="s">
        <v>19</v>
      </c>
      <c r="D37" s="150"/>
      <c r="E37" s="159" t="e">
        <f t="shared" ref="E37:Z37" si="15">IF((E21)&lt;0.1,#N/A,E21)</f>
        <v>#N/A</v>
      </c>
      <c r="F37" s="159" t="e">
        <f t="shared" si="15"/>
        <v>#N/A</v>
      </c>
      <c r="G37" s="159" t="e">
        <f t="shared" si="15"/>
        <v>#N/A</v>
      </c>
      <c r="H37" s="159" t="e">
        <f t="shared" si="15"/>
        <v>#N/A</v>
      </c>
      <c r="I37" s="159" t="e">
        <f t="shared" si="15"/>
        <v>#N/A</v>
      </c>
      <c r="J37" s="159" t="e">
        <f t="shared" si="15"/>
        <v>#N/A</v>
      </c>
      <c r="K37" s="159" t="e">
        <f t="shared" si="15"/>
        <v>#N/A</v>
      </c>
      <c r="L37" s="159" t="e">
        <f t="shared" si="15"/>
        <v>#N/A</v>
      </c>
      <c r="M37" s="159" t="e">
        <f t="shared" si="15"/>
        <v>#N/A</v>
      </c>
      <c r="N37" s="159" t="e">
        <f t="shared" si="15"/>
        <v>#N/A</v>
      </c>
      <c r="O37" s="159" t="e">
        <f t="shared" si="15"/>
        <v>#N/A</v>
      </c>
      <c r="P37" s="159" t="e">
        <f t="shared" si="15"/>
        <v>#N/A</v>
      </c>
      <c r="Q37" s="159" t="e">
        <f t="shared" si="15"/>
        <v>#N/A</v>
      </c>
      <c r="R37" s="159" t="e">
        <f t="shared" si="15"/>
        <v>#N/A</v>
      </c>
      <c r="S37" s="159" t="e">
        <f t="shared" si="15"/>
        <v>#N/A</v>
      </c>
      <c r="T37" s="159" t="e">
        <f t="shared" si="15"/>
        <v>#N/A</v>
      </c>
      <c r="U37" s="159" t="e">
        <f t="shared" si="15"/>
        <v>#N/A</v>
      </c>
      <c r="V37" s="159" t="e">
        <f t="shared" si="15"/>
        <v>#N/A</v>
      </c>
      <c r="W37" s="159" t="e">
        <f t="shared" si="15"/>
        <v>#N/A</v>
      </c>
      <c r="X37" s="159" t="e">
        <f t="shared" si="15"/>
        <v>#N/A</v>
      </c>
      <c r="Y37" s="159" t="e">
        <f t="shared" si="15"/>
        <v>#N/A</v>
      </c>
      <c r="Z37" s="159" t="e">
        <f t="shared" si="15"/>
        <v>#N/A</v>
      </c>
      <c r="AA37" s="159" t="e">
        <f>IF((AA21)&lt;0.1,#N/A,AA21)</f>
        <v>#N/A</v>
      </c>
      <c r="AB37" s="104"/>
      <c r="AC37" s="104"/>
      <c r="AD37" s="104"/>
      <c r="AE37" s="104"/>
      <c r="AF37" s="107"/>
      <c r="AG37" s="107"/>
      <c r="AH37" s="107"/>
      <c r="AI37" s="107"/>
      <c r="AJ37" s="107"/>
    </row>
    <row r="38" spans="2:36" s="37" customFormat="1" ht="0.6" customHeight="1" x14ac:dyDescent="0.2">
      <c r="B38" s="103" t="s">
        <v>313</v>
      </c>
      <c r="C38" s="36" t="s">
        <v>19</v>
      </c>
      <c r="D38" s="150"/>
      <c r="E38" s="151" t="e">
        <f t="shared" ref="E38:AA38" si="16">IF((E25)&lt;0.1,#N/A,E25)</f>
        <v>#N/A</v>
      </c>
      <c r="F38" s="151" t="e">
        <f t="shared" si="16"/>
        <v>#N/A</v>
      </c>
      <c r="G38" s="151" t="e">
        <f t="shared" si="16"/>
        <v>#N/A</v>
      </c>
      <c r="H38" s="151" t="e">
        <f t="shared" si="16"/>
        <v>#N/A</v>
      </c>
      <c r="I38" s="151" t="e">
        <f t="shared" si="16"/>
        <v>#N/A</v>
      </c>
      <c r="J38" s="151" t="e">
        <f t="shared" si="16"/>
        <v>#N/A</v>
      </c>
      <c r="K38" s="151" t="e">
        <f t="shared" si="16"/>
        <v>#N/A</v>
      </c>
      <c r="L38" s="151" t="e">
        <f t="shared" si="16"/>
        <v>#N/A</v>
      </c>
      <c r="M38" s="151" t="e">
        <f t="shared" si="16"/>
        <v>#N/A</v>
      </c>
      <c r="N38" s="151" t="e">
        <f t="shared" si="16"/>
        <v>#N/A</v>
      </c>
      <c r="O38" s="151" t="e">
        <f t="shared" si="16"/>
        <v>#N/A</v>
      </c>
      <c r="P38" s="151" t="e">
        <f t="shared" si="16"/>
        <v>#N/A</v>
      </c>
      <c r="Q38" s="151" t="e">
        <f t="shared" si="16"/>
        <v>#N/A</v>
      </c>
      <c r="R38" s="151" t="e">
        <f t="shared" si="16"/>
        <v>#N/A</v>
      </c>
      <c r="S38" s="151" t="e">
        <f t="shared" si="16"/>
        <v>#N/A</v>
      </c>
      <c r="T38" s="151" t="e">
        <f t="shared" si="16"/>
        <v>#N/A</v>
      </c>
      <c r="U38" s="151" t="e">
        <f t="shared" si="16"/>
        <v>#N/A</v>
      </c>
      <c r="V38" s="151" t="e">
        <f t="shared" si="16"/>
        <v>#N/A</v>
      </c>
      <c r="W38" s="151" t="e">
        <f>IF((W25)&lt;0.1,#N/A,W25)</f>
        <v>#N/A</v>
      </c>
      <c r="X38" s="151" t="e">
        <f t="shared" si="16"/>
        <v>#N/A</v>
      </c>
      <c r="Y38" s="151" t="e">
        <f t="shared" si="16"/>
        <v>#N/A</v>
      </c>
      <c r="Z38" s="151" t="e">
        <f t="shared" si="16"/>
        <v>#N/A</v>
      </c>
      <c r="AA38" s="151" t="e">
        <f t="shared" si="16"/>
        <v>#N/A</v>
      </c>
      <c r="AB38" s="114"/>
      <c r="AC38" s="114"/>
      <c r="AD38" s="114"/>
      <c r="AE38" s="114"/>
      <c r="AF38" s="107"/>
      <c r="AG38" s="107"/>
      <c r="AH38" s="107"/>
      <c r="AI38" s="107"/>
      <c r="AJ38" s="107"/>
    </row>
    <row r="39" spans="2:36" s="37" customFormat="1" ht="0.6" customHeight="1" x14ac:dyDescent="0.2">
      <c r="B39" s="103" t="s">
        <v>24</v>
      </c>
      <c r="C39" s="36" t="s">
        <v>19</v>
      </c>
      <c r="D39" s="150"/>
      <c r="E39" s="151" t="e">
        <f t="shared" ref="E39:AA39" si="17">IF(E24&lt;0.01,#N/A,E24)</f>
        <v>#N/A</v>
      </c>
      <c r="F39" s="151" t="e">
        <f t="shared" si="17"/>
        <v>#N/A</v>
      </c>
      <c r="G39" s="151" t="e">
        <f t="shared" si="17"/>
        <v>#N/A</v>
      </c>
      <c r="H39" s="151" t="e">
        <f t="shared" si="17"/>
        <v>#N/A</v>
      </c>
      <c r="I39" s="151" t="e">
        <f t="shared" si="17"/>
        <v>#N/A</v>
      </c>
      <c r="J39" s="151" t="e">
        <f t="shared" si="17"/>
        <v>#N/A</v>
      </c>
      <c r="K39" s="151" t="e">
        <f t="shared" si="17"/>
        <v>#N/A</v>
      </c>
      <c r="L39" s="151" t="e">
        <f t="shared" si="17"/>
        <v>#N/A</v>
      </c>
      <c r="M39" s="151" t="e">
        <f t="shared" si="17"/>
        <v>#N/A</v>
      </c>
      <c r="N39" s="151" t="e">
        <f t="shared" si="17"/>
        <v>#N/A</v>
      </c>
      <c r="O39" s="151" t="e">
        <f t="shared" si="17"/>
        <v>#N/A</v>
      </c>
      <c r="P39" s="151" t="e">
        <f t="shared" si="17"/>
        <v>#N/A</v>
      </c>
      <c r="Q39" s="151" t="e">
        <f t="shared" si="17"/>
        <v>#N/A</v>
      </c>
      <c r="R39" s="151" t="e">
        <f t="shared" si="17"/>
        <v>#N/A</v>
      </c>
      <c r="S39" s="151" t="e">
        <f t="shared" si="17"/>
        <v>#N/A</v>
      </c>
      <c r="T39" s="151" t="e">
        <f t="shared" si="17"/>
        <v>#N/A</v>
      </c>
      <c r="U39" s="151" t="e">
        <f t="shared" si="17"/>
        <v>#N/A</v>
      </c>
      <c r="V39" s="151" t="e">
        <f t="shared" si="17"/>
        <v>#N/A</v>
      </c>
      <c r="W39" s="151" t="e">
        <f t="shared" si="17"/>
        <v>#N/A</v>
      </c>
      <c r="X39" s="151" t="e">
        <f t="shared" si="17"/>
        <v>#N/A</v>
      </c>
      <c r="Y39" s="151" t="e">
        <f t="shared" si="17"/>
        <v>#N/A</v>
      </c>
      <c r="Z39" s="151" t="e">
        <f t="shared" si="17"/>
        <v>#N/A</v>
      </c>
      <c r="AA39" s="151" t="e">
        <f t="shared" si="17"/>
        <v>#N/A</v>
      </c>
      <c r="AB39" s="114"/>
      <c r="AC39" s="114"/>
      <c r="AD39" s="114"/>
      <c r="AE39" s="114"/>
      <c r="AF39" s="107"/>
      <c r="AG39" s="107"/>
      <c r="AH39" s="107"/>
      <c r="AI39" s="107"/>
      <c r="AJ39" s="107"/>
    </row>
    <row r="40" spans="2:36" s="37" customFormat="1" ht="0.6" customHeight="1" x14ac:dyDescent="0.25">
      <c r="B40" s="105" t="s">
        <v>314</v>
      </c>
      <c r="C40" s="36" t="s">
        <v>19</v>
      </c>
      <c r="D40" s="150"/>
      <c r="E40" s="159" t="e">
        <f t="shared" ref="E40:Z40" si="18">IF(E23&lt;0.01,#N/A,E23)</f>
        <v>#N/A</v>
      </c>
      <c r="F40" s="159" t="e">
        <f t="shared" si="18"/>
        <v>#N/A</v>
      </c>
      <c r="G40" s="159" t="e">
        <f t="shared" si="18"/>
        <v>#N/A</v>
      </c>
      <c r="H40" s="159" t="e">
        <f t="shared" si="18"/>
        <v>#N/A</v>
      </c>
      <c r="I40" s="159" t="e">
        <f t="shared" si="18"/>
        <v>#N/A</v>
      </c>
      <c r="J40" s="159" t="e">
        <f t="shared" si="18"/>
        <v>#N/A</v>
      </c>
      <c r="K40" s="159" t="e">
        <f t="shared" si="18"/>
        <v>#N/A</v>
      </c>
      <c r="L40" s="159" t="e">
        <f t="shared" si="18"/>
        <v>#N/A</v>
      </c>
      <c r="M40" s="159" t="e">
        <f t="shared" si="18"/>
        <v>#N/A</v>
      </c>
      <c r="N40" s="159" t="e">
        <f t="shared" si="18"/>
        <v>#N/A</v>
      </c>
      <c r="O40" s="159" t="e">
        <f t="shared" si="18"/>
        <v>#N/A</v>
      </c>
      <c r="P40" s="159" t="e">
        <f t="shared" si="18"/>
        <v>#N/A</v>
      </c>
      <c r="Q40" s="159" t="e">
        <f t="shared" si="18"/>
        <v>#N/A</v>
      </c>
      <c r="R40" s="159" t="e">
        <f t="shared" si="18"/>
        <v>#N/A</v>
      </c>
      <c r="S40" s="159" t="e">
        <f t="shared" si="18"/>
        <v>#N/A</v>
      </c>
      <c r="T40" s="159" t="e">
        <f t="shared" si="18"/>
        <v>#N/A</v>
      </c>
      <c r="U40" s="159" t="e">
        <f t="shared" si="18"/>
        <v>#N/A</v>
      </c>
      <c r="V40" s="159" t="e">
        <f t="shared" si="18"/>
        <v>#N/A</v>
      </c>
      <c r="W40" s="159" t="e">
        <f t="shared" si="18"/>
        <v>#N/A</v>
      </c>
      <c r="X40" s="159" t="e">
        <f t="shared" si="18"/>
        <v>#N/A</v>
      </c>
      <c r="Y40" s="159" t="e">
        <f t="shared" si="18"/>
        <v>#N/A</v>
      </c>
      <c r="Z40" s="159" t="e">
        <f t="shared" si="18"/>
        <v>#N/A</v>
      </c>
      <c r="AA40" s="159" t="e">
        <f>IF(AA23&lt;0.001,#N/A,AA23)</f>
        <v>#N/A</v>
      </c>
      <c r="AB40" s="104"/>
      <c r="AC40" s="104"/>
      <c r="AD40" s="104"/>
      <c r="AE40" s="104"/>
      <c r="AF40" s="107"/>
      <c r="AG40" s="107"/>
      <c r="AH40" s="107"/>
      <c r="AI40" s="107"/>
      <c r="AJ40" s="107"/>
    </row>
    <row r="41" spans="2:36" s="37" customFormat="1" ht="0.6" customHeight="1" x14ac:dyDescent="0.2">
      <c r="B41" s="105"/>
      <c r="C41" s="32"/>
      <c r="D41" s="150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34"/>
      <c r="AC41" s="107"/>
      <c r="AD41" s="107"/>
      <c r="AE41" s="107"/>
      <c r="AF41" s="107"/>
      <c r="AG41" s="107"/>
      <c r="AH41" s="107"/>
      <c r="AI41" s="107"/>
      <c r="AJ41" s="107"/>
    </row>
    <row r="42" spans="2:36" s="37" customFormat="1" ht="0.6" customHeight="1" x14ac:dyDescent="0.2">
      <c r="B42" s="36" t="s">
        <v>28</v>
      </c>
      <c r="C42" s="36" t="s">
        <v>19</v>
      </c>
      <c r="D42" s="160"/>
      <c r="E42" s="161">
        <f>IF($J$9=TRUE,$W$4,$W$2)</f>
        <v>6500</v>
      </c>
      <c r="F42" s="161">
        <f t="shared" ref="F42:AA42" si="19">IF($J$9=TRUE,$W$4,$W$2)</f>
        <v>6500</v>
      </c>
      <c r="G42" s="161">
        <f t="shared" si="19"/>
        <v>6500</v>
      </c>
      <c r="H42" s="161">
        <f t="shared" si="19"/>
        <v>6500</v>
      </c>
      <c r="I42" s="161">
        <f t="shared" si="19"/>
        <v>6500</v>
      </c>
      <c r="J42" s="161">
        <f t="shared" si="19"/>
        <v>6500</v>
      </c>
      <c r="K42" s="161">
        <f t="shared" si="19"/>
        <v>6500</v>
      </c>
      <c r="L42" s="161">
        <f t="shared" si="19"/>
        <v>6500</v>
      </c>
      <c r="M42" s="161">
        <f t="shared" si="19"/>
        <v>6500</v>
      </c>
      <c r="N42" s="161">
        <f t="shared" si="19"/>
        <v>6500</v>
      </c>
      <c r="O42" s="161">
        <f t="shared" si="19"/>
        <v>6500</v>
      </c>
      <c r="P42" s="161">
        <f t="shared" si="19"/>
        <v>6500</v>
      </c>
      <c r="Q42" s="161">
        <f t="shared" si="19"/>
        <v>6500</v>
      </c>
      <c r="R42" s="161">
        <f t="shared" si="19"/>
        <v>6500</v>
      </c>
      <c r="S42" s="161">
        <f t="shared" si="19"/>
        <v>6500</v>
      </c>
      <c r="T42" s="161">
        <f t="shared" si="19"/>
        <v>6500</v>
      </c>
      <c r="U42" s="161">
        <f t="shared" si="19"/>
        <v>6500</v>
      </c>
      <c r="V42" s="161">
        <f t="shared" si="19"/>
        <v>6500</v>
      </c>
      <c r="W42" s="161">
        <f t="shared" si="19"/>
        <v>6500</v>
      </c>
      <c r="X42" s="161">
        <f t="shared" si="19"/>
        <v>6500</v>
      </c>
      <c r="Y42" s="161">
        <f t="shared" si="19"/>
        <v>6500</v>
      </c>
      <c r="Z42" s="161">
        <f t="shared" si="19"/>
        <v>6500</v>
      </c>
      <c r="AA42" s="161">
        <f t="shared" si="19"/>
        <v>6500</v>
      </c>
      <c r="AB42" s="134"/>
      <c r="AC42" s="107"/>
      <c r="AD42" s="107"/>
      <c r="AE42" s="107"/>
      <c r="AF42" s="107"/>
      <c r="AG42" s="107"/>
      <c r="AH42" s="107"/>
      <c r="AI42" s="107"/>
      <c r="AJ42" s="107"/>
    </row>
    <row r="43" spans="2:36" s="37" customFormat="1" x14ac:dyDescent="0.2">
      <c r="B43" s="36" t="s">
        <v>29</v>
      </c>
      <c r="C43" s="36" t="s">
        <v>19</v>
      </c>
      <c r="D43" s="36"/>
      <c r="E43" s="106">
        <f>IF($J$9=TRUE,$W$5,$W$3)</f>
        <v>3500</v>
      </c>
      <c r="F43" s="106">
        <f t="shared" ref="F43:AA43" si="20">IF($J$9=TRUE,$W$5,$W$3)</f>
        <v>3500</v>
      </c>
      <c r="G43" s="106">
        <f t="shared" si="20"/>
        <v>3500</v>
      </c>
      <c r="H43" s="106">
        <f t="shared" si="20"/>
        <v>3500</v>
      </c>
      <c r="I43" s="106">
        <f t="shared" si="20"/>
        <v>3500</v>
      </c>
      <c r="J43" s="106">
        <f t="shared" si="20"/>
        <v>3500</v>
      </c>
      <c r="K43" s="106">
        <f t="shared" si="20"/>
        <v>3500</v>
      </c>
      <c r="L43" s="106">
        <f t="shared" si="20"/>
        <v>3500</v>
      </c>
      <c r="M43" s="106">
        <f t="shared" si="20"/>
        <v>3500</v>
      </c>
      <c r="N43" s="106">
        <f t="shared" si="20"/>
        <v>3500</v>
      </c>
      <c r="O43" s="106">
        <f t="shared" si="20"/>
        <v>3500</v>
      </c>
      <c r="P43" s="106">
        <f t="shared" si="20"/>
        <v>3500</v>
      </c>
      <c r="Q43" s="106">
        <f t="shared" si="20"/>
        <v>3500</v>
      </c>
      <c r="R43" s="106">
        <f t="shared" si="20"/>
        <v>3500</v>
      </c>
      <c r="S43" s="106">
        <f t="shared" si="20"/>
        <v>3500</v>
      </c>
      <c r="T43" s="106">
        <f t="shared" si="20"/>
        <v>3500</v>
      </c>
      <c r="U43" s="106">
        <f t="shared" si="20"/>
        <v>3500</v>
      </c>
      <c r="V43" s="106">
        <f t="shared" si="20"/>
        <v>3500</v>
      </c>
      <c r="W43" s="106">
        <f t="shared" si="20"/>
        <v>3500</v>
      </c>
      <c r="X43" s="106">
        <f t="shared" si="20"/>
        <v>3500</v>
      </c>
      <c r="Y43" s="106">
        <f t="shared" si="20"/>
        <v>3500</v>
      </c>
      <c r="Z43" s="106">
        <f t="shared" si="20"/>
        <v>3500</v>
      </c>
      <c r="AA43" s="106">
        <f t="shared" si="20"/>
        <v>3500</v>
      </c>
      <c r="AB43" s="134"/>
      <c r="AC43" s="107"/>
      <c r="AD43" s="107"/>
      <c r="AE43" s="107"/>
      <c r="AF43" s="107"/>
      <c r="AG43" s="107"/>
      <c r="AH43" s="107"/>
      <c r="AI43" s="107"/>
      <c r="AJ43" s="107"/>
    </row>
    <row r="44" spans="2:36" s="43" customFormat="1" ht="13.15" customHeight="1" x14ac:dyDescent="0.2"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2:36" s="37" customFormat="1" ht="16.149999999999999" customHeight="1" x14ac:dyDescent="0.2">
      <c r="B45" s="48"/>
      <c r="E45" s="36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2:36" ht="15" customHeight="1" x14ac:dyDescent="0.2">
      <c r="E46" s="31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2:36" ht="15" customHeight="1" x14ac:dyDescent="0.2">
      <c r="E47" s="10"/>
      <c r="G47" s="10"/>
      <c r="H47" s="10" t="s">
        <v>33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6" ht="15" customHeight="1" x14ac:dyDescent="0.2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27"/>
      <c r="AC48" s="127"/>
      <c r="AD48" s="127"/>
      <c r="AE48" s="127"/>
      <c r="AF48" s="127"/>
    </row>
    <row r="49" spans="10:40" ht="15" customHeight="1" x14ac:dyDescent="0.2"/>
    <row r="50" spans="10:40" ht="15" customHeight="1" x14ac:dyDescent="0.2">
      <c r="AA50" s="34"/>
      <c r="AB50" s="128"/>
      <c r="AC50" s="128"/>
      <c r="AD50" s="128"/>
      <c r="AE50" s="128"/>
      <c r="AF50" s="128"/>
    </row>
    <row r="51" spans="10:40" ht="15" customHeight="1" x14ac:dyDescent="0.2">
      <c r="J51" s="33" t="s">
        <v>113</v>
      </c>
    </row>
    <row r="52" spans="10:40" ht="15" customHeight="1" x14ac:dyDescent="0.2">
      <c r="AN52" s="19"/>
    </row>
    <row r="53" spans="10:40" ht="15" customHeight="1" x14ac:dyDescent="0.2">
      <c r="J53" s="33" t="s">
        <v>112</v>
      </c>
    </row>
    <row r="54" spans="10:40" ht="15" customHeight="1" x14ac:dyDescent="0.25">
      <c r="J54" s="87"/>
      <c r="K54" s="87"/>
      <c r="L54" s="87"/>
      <c r="M54" s="88"/>
      <c r="Z54" s="33" t="s">
        <v>20</v>
      </c>
    </row>
    <row r="55" spans="10:40" ht="15" customHeight="1" x14ac:dyDescent="0.25">
      <c r="J55" s="87"/>
      <c r="K55" s="87"/>
      <c r="L55" s="87"/>
      <c r="M55" s="87"/>
    </row>
    <row r="56" spans="10:40" ht="15" x14ac:dyDescent="0.25">
      <c r="J56" s="87"/>
      <c r="K56" s="89"/>
      <c r="L56" s="87"/>
      <c r="M56" s="87"/>
    </row>
    <row r="57" spans="10:40" ht="15" x14ac:dyDescent="0.25">
      <c r="J57" s="87"/>
      <c r="K57" s="87"/>
      <c r="L57" s="87"/>
      <c r="M57" s="87"/>
    </row>
    <row r="58" spans="10:40" ht="15" x14ac:dyDescent="0.25">
      <c r="J58" s="87"/>
      <c r="K58" s="89"/>
      <c r="L58" s="87"/>
      <c r="M58" s="87"/>
    </row>
    <row r="59" spans="10:40" ht="15" x14ac:dyDescent="0.25">
      <c r="J59" s="87"/>
      <c r="K59" s="87"/>
      <c r="L59" s="87"/>
      <c r="M59" s="87"/>
    </row>
    <row r="61" spans="10:40" ht="14.25" customHeight="1" x14ac:dyDescent="0.2"/>
    <row r="62" spans="10:40" ht="14.25" customHeight="1" x14ac:dyDescent="0.2"/>
    <row r="77" spans="6:17" x14ac:dyDescent="0.2">
      <c r="M77" s="21" t="s">
        <v>114</v>
      </c>
    </row>
    <row r="78" spans="6:17" x14ac:dyDescent="0.2">
      <c r="M78" s="21" t="s">
        <v>36</v>
      </c>
    </row>
    <row r="79" spans="6:17" x14ac:dyDescent="0.2">
      <c r="F79" s="21"/>
      <c r="G79" s="21"/>
      <c r="Q79" s="21"/>
    </row>
    <row r="81" spans="13:25" x14ac:dyDescent="0.2">
      <c r="T81" s="35"/>
    </row>
    <row r="82" spans="13:25" x14ac:dyDescent="0.2">
      <c r="T82" s="35"/>
    </row>
    <row r="95" spans="13:25" x14ac:dyDescent="0.2">
      <c r="M95" s="21" t="s">
        <v>32</v>
      </c>
      <c r="Y95" s="21" t="s">
        <v>36</v>
      </c>
    </row>
    <row r="96" spans="13:25" x14ac:dyDescent="0.2">
      <c r="M96" s="21" t="s">
        <v>36</v>
      </c>
    </row>
    <row r="100" spans="2:20" x14ac:dyDescent="0.2">
      <c r="B100" s="22"/>
    </row>
    <row r="104" spans="2:20" x14ac:dyDescent="0.2">
      <c r="T104" s="21" t="s">
        <v>17</v>
      </c>
    </row>
    <row r="105" spans="2:20" x14ac:dyDescent="0.2">
      <c r="T105" s="21" t="s">
        <v>37</v>
      </c>
    </row>
    <row r="106" spans="2:20" x14ac:dyDescent="0.2">
      <c r="T106" s="21" t="s">
        <v>17</v>
      </c>
    </row>
    <row r="107" spans="2:20" x14ac:dyDescent="0.2">
      <c r="T107" s="21" t="s">
        <v>38</v>
      </c>
    </row>
    <row r="108" spans="2:20" x14ac:dyDescent="0.2">
      <c r="T108" s="21" t="s">
        <v>47</v>
      </c>
    </row>
    <row r="109" spans="2:20" x14ac:dyDescent="0.2">
      <c r="T109" s="21" t="s">
        <v>48</v>
      </c>
    </row>
  </sheetData>
  <sheetProtection algorithmName="SHA-512" hashValue="KhneHvrNWC0OSAaieTY6lxVOLhqsq5NRsKyj5eXJGASOim3WfkYRdHxeN4bdkJBgXBE2wgFGU2JumA+ZBjZJ9A==" saltValue="06sDqYIeHPyWC7wlays1gg==" spinCount="100000" sheet="1" formatCells="0" formatColumns="0" formatRows="0" insertColumns="0" insertRows="0" insertHyperlinks="0" deleteColumns="0" deleteRows="0" selectLockedCells="1" sort="0" autoFilter="0" pivotTables="0"/>
  <mergeCells count="5">
    <mergeCell ref="E8:J8"/>
    <mergeCell ref="E12:F12"/>
    <mergeCell ref="E10:F10"/>
    <mergeCell ref="E9:F9"/>
    <mergeCell ref="E11:F11"/>
  </mergeCells>
  <conditionalFormatting sqref="E25:AA26 E37:AA42 AB21:AE21 E28:AE28 AB37:AE40 AB23:AE25 Y20:AA20 Y22:AA24">
    <cfRule type="cellIs" dxfId="14" priority="58" operator="lessThan">
      <formula>0.001</formula>
    </cfRule>
  </conditionalFormatting>
  <conditionalFormatting sqref="Y19:AJ19">
    <cfRule type="containsErrors" dxfId="13" priority="43">
      <formula>ISERROR(Y19)</formula>
    </cfRule>
  </conditionalFormatting>
  <conditionalFormatting sqref="AB20:AJ20 AB22:AJ22 AF21:AJ21 AF23:AJ24">
    <cfRule type="containsErrors" dxfId="12" priority="27">
      <formula>ISERROR(AB20)</formula>
    </cfRule>
  </conditionalFormatting>
  <conditionalFormatting sqref="AB18">
    <cfRule type="cellIs" dxfId="11" priority="24" operator="lessThan">
      <formula>0.1</formula>
    </cfRule>
  </conditionalFormatting>
  <conditionalFormatting sqref="AC18:AE18">
    <cfRule type="cellIs" dxfId="10" priority="23" operator="lessThan">
      <formula>0.1</formula>
    </cfRule>
  </conditionalFormatting>
  <conditionalFormatting sqref="Y21:AA21 E20:X24">
    <cfRule type="cellIs" dxfId="9" priority="18" operator="lessThan">
      <formula>0.001</formula>
    </cfRule>
  </conditionalFormatting>
  <conditionalFormatting sqref="E19:X19">
    <cfRule type="containsErrors" dxfId="8" priority="17">
      <formula>ISERROR(E19)</formula>
    </cfRule>
  </conditionalFormatting>
  <conditionalFormatting sqref="X20 X22">
    <cfRule type="containsErrors" dxfId="7" priority="16">
      <formula>ISERROR(X20)</formula>
    </cfRule>
  </conditionalFormatting>
  <conditionalFormatting sqref="Y18:Z18">
    <cfRule type="cellIs" dxfId="6" priority="6" operator="lessThan">
      <formula>0.1</formula>
    </cfRule>
  </conditionalFormatting>
  <conditionalFormatting sqref="AA18">
    <cfRule type="cellIs" dxfId="5" priority="7" operator="lessThan">
      <formula>0.1</formula>
    </cfRule>
  </conditionalFormatting>
  <conditionalFormatting sqref="J18:X18">
    <cfRule type="cellIs" dxfId="4" priority="4" operator="lessThan">
      <formula>0.1</formula>
    </cfRule>
  </conditionalFormatting>
  <conditionalFormatting sqref="E18:M18">
    <cfRule type="cellIs" dxfId="3" priority="5" operator="lessThan">
      <formula>0.1</formula>
    </cfRule>
  </conditionalFormatting>
  <conditionalFormatting sqref="W18">
    <cfRule type="cellIs" dxfId="2" priority="3" operator="lessThan">
      <formula>0.1</formula>
    </cfRule>
  </conditionalFormatting>
  <conditionalFormatting sqref="X18">
    <cfRule type="cellIs" dxfId="1" priority="2" operator="lessThan">
      <formula>0.1</formula>
    </cfRule>
  </conditionalFormatting>
  <conditionalFormatting sqref="X18">
    <cfRule type="cellIs" dxfId="0" priority="1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headerFooter>
    <oddFooter>&amp;C&amp;9&amp;F</oddFooter>
  </headerFooter>
  <rowBreaks count="1" manualBreakCount="1">
    <brk id="62" max="16383" man="1"/>
  </rowBreaks>
  <ignoredErrors>
    <ignoredError sqref="E35 F35:G35 E36:I39 E29:F29 E4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95250</xdr:rowOff>
                  </from>
                  <to>
                    <xdr:col>16</xdr:col>
                    <xdr:colOff>180975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1:E28"/>
  <sheetViews>
    <sheetView showGridLines="0" workbookViewId="0">
      <selection activeCell="B23" sqref="B23"/>
    </sheetView>
  </sheetViews>
  <sheetFormatPr baseColWidth="10" defaultRowHeight="15" x14ac:dyDescent="0.25"/>
  <cols>
    <col min="1" max="1" width="3.42578125" customWidth="1"/>
    <col min="2" max="2" width="62.28515625" customWidth="1"/>
    <col min="3" max="3" width="99.7109375" customWidth="1"/>
  </cols>
  <sheetData>
    <row r="1" spans="2:5" ht="18.75" x14ac:dyDescent="0.3">
      <c r="B1" s="77" t="s">
        <v>323</v>
      </c>
      <c r="C1" s="54"/>
      <c r="D1" s="54"/>
      <c r="E1" s="54"/>
    </row>
    <row r="2" spans="2:5" x14ac:dyDescent="0.25">
      <c r="B2" s="54"/>
      <c r="C2" s="54"/>
      <c r="D2" s="54"/>
      <c r="E2" s="54"/>
    </row>
    <row r="3" spans="2:5" x14ac:dyDescent="0.25">
      <c r="B3" s="78" t="s">
        <v>224</v>
      </c>
      <c r="C3" s="54"/>
      <c r="D3" s="54"/>
      <c r="E3" s="54"/>
    </row>
    <row r="4" spans="2:5" x14ac:dyDescent="0.25">
      <c r="B4" s="54"/>
      <c r="C4" s="54"/>
      <c r="D4" s="54"/>
      <c r="E4" s="54"/>
    </row>
    <row r="5" spans="2:5" x14ac:dyDescent="0.25">
      <c r="B5" s="54"/>
      <c r="C5" s="54"/>
      <c r="D5" s="54"/>
      <c r="E5" s="54"/>
    </row>
    <row r="6" spans="2:5" ht="19.899999999999999" customHeight="1" x14ac:dyDescent="0.25">
      <c r="B6" s="54"/>
      <c r="C6" s="81" t="s">
        <v>236</v>
      </c>
      <c r="D6" s="54"/>
      <c r="E6" s="54"/>
    </row>
    <row r="7" spans="2:5" ht="19.899999999999999" customHeight="1" x14ac:dyDescent="0.25">
      <c r="B7" s="79" t="s">
        <v>3</v>
      </c>
      <c r="C7" s="80" t="s">
        <v>225</v>
      </c>
      <c r="D7" s="54"/>
      <c r="E7" s="54"/>
    </row>
    <row r="8" spans="2:5" ht="19.899999999999999" customHeight="1" x14ac:dyDescent="0.25">
      <c r="B8" s="79" t="s">
        <v>1</v>
      </c>
      <c r="C8" s="80" t="s">
        <v>226</v>
      </c>
      <c r="D8" s="54"/>
      <c r="E8" s="54"/>
    </row>
    <row r="9" spans="2:5" ht="19.899999999999999" customHeight="1" x14ac:dyDescent="0.25">
      <c r="B9" s="79" t="s">
        <v>227</v>
      </c>
      <c r="C9" s="80" t="s">
        <v>228</v>
      </c>
      <c r="D9" s="54"/>
      <c r="E9" s="54"/>
    </row>
    <row r="10" spans="2:5" ht="19.899999999999999" customHeight="1" x14ac:dyDescent="0.25">
      <c r="B10" s="79" t="s">
        <v>229</v>
      </c>
      <c r="C10" s="80" t="s">
        <v>232</v>
      </c>
      <c r="D10" s="54"/>
      <c r="E10" s="54"/>
    </row>
    <row r="11" spans="2:5" ht="19.899999999999999" customHeight="1" x14ac:dyDescent="0.25">
      <c r="B11" s="79" t="s">
        <v>4</v>
      </c>
      <c r="C11" s="80" t="s">
        <v>230</v>
      </c>
      <c r="D11" s="54"/>
      <c r="E11" s="54"/>
    </row>
    <row r="12" spans="2:5" ht="19.899999999999999" customHeight="1" x14ac:dyDescent="0.25">
      <c r="B12" s="79" t="s">
        <v>233</v>
      </c>
      <c r="C12" s="80" t="s">
        <v>243</v>
      </c>
      <c r="D12" s="54"/>
      <c r="E12" s="54"/>
    </row>
    <row r="13" spans="2:5" ht="19.899999999999999" customHeight="1" x14ac:dyDescent="0.25">
      <c r="B13" s="79" t="s">
        <v>22</v>
      </c>
      <c r="C13" s="80" t="s">
        <v>231</v>
      </c>
      <c r="D13" s="54"/>
      <c r="E13" s="54"/>
    </row>
    <row r="14" spans="2:5" ht="19.899999999999999" customHeight="1" x14ac:dyDescent="0.25">
      <c r="B14" s="79" t="s">
        <v>6</v>
      </c>
      <c r="C14" s="80" t="s">
        <v>234</v>
      </c>
      <c r="D14" s="54"/>
      <c r="E14" s="54"/>
    </row>
    <row r="15" spans="2:5" ht="19.899999999999999" customHeight="1" x14ac:dyDescent="0.25">
      <c r="B15" s="79"/>
      <c r="C15" s="80" t="s">
        <v>235</v>
      </c>
      <c r="D15" s="54"/>
      <c r="E15" s="54"/>
    </row>
    <row r="16" spans="2:5" ht="19.899999999999999" customHeight="1" x14ac:dyDescent="0.25">
      <c r="C16" s="80"/>
      <c r="D16" s="54"/>
      <c r="E16" s="54"/>
    </row>
    <row r="23" spans="2:2" x14ac:dyDescent="0.25">
      <c r="B23" s="76" t="s">
        <v>237</v>
      </c>
    </row>
    <row r="24" spans="2:2" x14ac:dyDescent="0.25">
      <c r="B24" s="82"/>
    </row>
    <row r="25" spans="2:2" x14ac:dyDescent="0.25">
      <c r="B25" s="82" t="s">
        <v>242</v>
      </c>
    </row>
    <row r="26" spans="2:2" x14ac:dyDescent="0.25">
      <c r="B26" s="82"/>
    </row>
    <row r="27" spans="2:2" x14ac:dyDescent="0.25">
      <c r="B27" s="82"/>
    </row>
    <row r="28" spans="2:2" x14ac:dyDescent="0.25">
      <c r="B28" s="82"/>
    </row>
  </sheetData>
  <sheetProtection algorithmName="SHA-512" hashValue="DxcAl4gHgEKaCP05o1bMWiV3JJypRYDc9KalC8o/k/8LQWJ9+yylwirG+dn4vcJY01J/uKW5uTk+EhKoyNGleQ==" saltValue="YBve9UmiErMQd+gq9r30YA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EFC3E8-8371-4752-8DCA-7A8438F522F9}">
  <ds:schemaRefs>
    <ds:schemaRef ds:uri="http://schemas.microsoft.com/office/2006/documentManagement/types"/>
    <ds:schemaRef ds:uri="48cc34e5-f946-4d11-81be-2f981ce0e5f9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intern</vt:lpstr>
      <vt:lpstr>Projekt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  <vt:lpstr>Projekt!Druckbereich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Markantonis, Dr. Marie (HLNUG)</cp:lastModifiedBy>
  <cp:lastPrinted>2025-11-24T13:31:06Z</cp:lastPrinted>
  <dcterms:created xsi:type="dcterms:W3CDTF">2016-07-26T08:44:22Z</dcterms:created>
  <dcterms:modified xsi:type="dcterms:W3CDTF">2025-12-03T11:04:39Z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