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4all.g3\Altlasten\Veröffentlichungen\Handbuch\Handbuch Band 3 Teil 7 Grundwassersanierung\3. Auflage\EXCEL Auswertetool\Laufzeit bis 2024 oder 2025\"/>
    </mc:Choice>
  </mc:AlternateContent>
  <bookViews>
    <workbookView xWindow="120" yWindow="108" windowWidth="23136" windowHeight="12072"/>
  </bookViews>
  <sheets>
    <sheet name="Projekt" sheetId="1" r:id="rId1"/>
    <sheet name="intern" sheetId="18" state="hidden" r:id="rId2"/>
    <sheet name="Hinweise " sheetId="2" r:id="rId3"/>
    <sheet name="Dia-1" sheetId="9" r:id="rId4"/>
    <sheet name="Dia-2" sheetId="10" r:id="rId5"/>
    <sheet name="Dia-3" sheetId="11" r:id="rId6"/>
    <sheet name="Dia-4" sheetId="12" r:id="rId7"/>
    <sheet name="Dia-5" sheetId="13" r:id="rId8"/>
    <sheet name="Dia-6" sheetId="14" r:id="rId9"/>
    <sheet name="Dia-7" sheetId="15" r:id="rId10"/>
    <sheet name="Dia-8" sheetId="16" r:id="rId11"/>
    <sheet name="Dia-9" sheetId="17" r:id="rId12"/>
  </sheets>
  <definedNames>
    <definedName name="_xlnm.Print_Area" localSheetId="0">Projekt!$A$1:$BB$114</definedName>
  </definedNames>
  <calcPr calcId="162913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J24" i="1" l="1"/>
  <c r="AK24" i="1"/>
  <c r="AK21" i="1" l="1"/>
  <c r="E27" i="1" l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H24" i="1"/>
  <c r="AI24" i="1"/>
  <c r="AG24" i="1" l="1"/>
  <c r="AJ21" i="1"/>
  <c r="AK23" i="1" s="1"/>
  <c r="AK40" i="1" s="1"/>
  <c r="Y21" i="1"/>
  <c r="F21" i="1"/>
  <c r="F24" i="1"/>
  <c r="E21" i="1"/>
  <c r="E23" i="1" s="1"/>
  <c r="E40" i="1" s="1"/>
  <c r="E24" i="1"/>
  <c r="H21" i="1"/>
  <c r="H24" i="1"/>
  <c r="G21" i="1"/>
  <c r="G24" i="1"/>
  <c r="K21" i="1"/>
  <c r="L21" i="1"/>
  <c r="AF21" i="1"/>
  <c r="AB21" i="1"/>
  <c r="X21" i="1"/>
  <c r="T21" i="1"/>
  <c r="P21" i="1"/>
  <c r="AI21" i="1"/>
  <c r="AE21" i="1"/>
  <c r="AA21" i="1"/>
  <c r="W21" i="1"/>
  <c r="S21" i="1"/>
  <c r="O21" i="1"/>
  <c r="AH21" i="1"/>
  <c r="AD21" i="1"/>
  <c r="Z21" i="1"/>
  <c r="V21" i="1"/>
  <c r="R21" i="1"/>
  <c r="N21" i="1"/>
  <c r="J21" i="1"/>
  <c r="AG21" i="1"/>
  <c r="AC21" i="1"/>
  <c r="U21" i="1"/>
  <c r="Q21" i="1"/>
  <c r="M21" i="1"/>
  <c r="I21" i="1"/>
  <c r="U23" i="1" l="1"/>
  <c r="U40" i="1" s="1"/>
  <c r="Z23" i="1"/>
  <c r="Z40" i="1" s="1"/>
  <c r="AJ23" i="1"/>
  <c r="AJ40" i="1" s="1"/>
  <c r="I23" i="1"/>
  <c r="I40" i="1" s="1"/>
  <c r="N23" i="1"/>
  <c r="N40" i="1" s="1"/>
  <c r="AD23" i="1"/>
  <c r="AD40" i="1" s="1"/>
  <c r="W23" i="1"/>
  <c r="W40" i="1" s="1"/>
  <c r="P23" i="1"/>
  <c r="P40" i="1" s="1"/>
  <c r="G23" i="1"/>
  <c r="G40" i="1" s="1"/>
  <c r="H23" i="1"/>
  <c r="H40" i="1" s="1"/>
  <c r="F23" i="1"/>
  <c r="F40" i="1" s="1"/>
  <c r="Q23" i="1"/>
  <c r="Q40" i="1" s="1"/>
  <c r="J23" i="1"/>
  <c r="J40" i="1" s="1"/>
  <c r="S23" i="1"/>
  <c r="S40" i="1" s="1"/>
  <c r="AB23" i="1"/>
  <c r="AB40" i="1" s="1"/>
  <c r="M23" i="1"/>
  <c r="M40" i="1" s="1"/>
  <c r="AF23" i="1"/>
  <c r="AF40" i="1" s="1"/>
  <c r="AI23" i="1"/>
  <c r="AI40" i="1" s="1"/>
  <c r="AG23" i="1"/>
  <c r="AG40" i="1" s="1"/>
  <c r="V23" i="1"/>
  <c r="V40" i="1" s="1"/>
  <c r="O23" i="1"/>
  <c r="O40" i="1" s="1"/>
  <c r="AE23" i="1"/>
  <c r="AE40" i="1" s="1"/>
  <c r="X23" i="1"/>
  <c r="X40" i="1" s="1"/>
  <c r="L23" i="1"/>
  <c r="L40" i="1" s="1"/>
  <c r="K23" i="1"/>
  <c r="K40" i="1" s="1"/>
  <c r="AC23" i="1"/>
  <c r="AC40" i="1" s="1"/>
  <c r="R23" i="1"/>
  <c r="R40" i="1" s="1"/>
  <c r="AH23" i="1"/>
  <c r="AH40" i="1" s="1"/>
  <c r="AA23" i="1"/>
  <c r="AA40" i="1" s="1"/>
  <c r="T23" i="1"/>
  <c r="T40" i="1" s="1"/>
  <c r="Y23" i="1"/>
  <c r="Y40" i="1" s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E43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B30" i="1" l="1"/>
  <c r="AC30" i="1"/>
  <c r="AD30" i="1"/>
  <c r="AE30" i="1"/>
  <c r="AF30" i="1"/>
  <c r="AG30" i="1"/>
  <c r="AH30" i="1"/>
  <c r="AI30" i="1"/>
  <c r="AJ30" i="1"/>
  <c r="AB28" i="1"/>
  <c r="AC28" i="1"/>
  <c r="AD28" i="1"/>
  <c r="AE28" i="1"/>
  <c r="AF28" i="1"/>
  <c r="AG28" i="1"/>
  <c r="AH28" i="1"/>
  <c r="AI28" i="1"/>
  <c r="AJ28" i="1"/>
  <c r="AB36" i="1"/>
  <c r="AC36" i="1"/>
  <c r="AD36" i="1"/>
  <c r="AF36" i="1"/>
  <c r="AG36" i="1"/>
  <c r="AH36" i="1"/>
  <c r="AI39" i="1"/>
  <c r="AJ36" i="1"/>
  <c r="AE39" i="1" l="1"/>
  <c r="AE36" i="1"/>
  <c r="AI36" i="1"/>
  <c r="AB39" i="1"/>
  <c r="AH39" i="1"/>
  <c r="AD39" i="1"/>
  <c r="AG39" i="1"/>
  <c r="AJ39" i="1"/>
  <c r="AF39" i="1"/>
  <c r="AC39" i="1"/>
  <c r="I36" i="1" l="1"/>
  <c r="K36" i="1"/>
  <c r="V36" i="1"/>
  <c r="Z36" i="1"/>
  <c r="AA36" i="1"/>
  <c r="S36" i="1" l="1"/>
  <c r="P36" i="1"/>
  <c r="O36" i="1"/>
  <c r="N36" i="1"/>
  <c r="N39" i="1"/>
  <c r="W36" i="1"/>
  <c r="R36" i="1"/>
  <c r="G36" i="1"/>
  <c r="F36" i="1"/>
  <c r="E36" i="1"/>
  <c r="Q39" i="1"/>
  <c r="Q36" i="1"/>
  <c r="J39" i="1"/>
  <c r="J36" i="1"/>
  <c r="E39" i="1"/>
  <c r="Y39" i="1"/>
  <c r="Y36" i="1"/>
  <c r="M39" i="1"/>
  <c r="M36" i="1"/>
  <c r="AK39" i="1"/>
  <c r="AK36" i="1"/>
  <c r="X39" i="1"/>
  <c r="X36" i="1"/>
  <c r="T39" i="1"/>
  <c r="T36" i="1"/>
  <c r="P39" i="1"/>
  <c r="L39" i="1"/>
  <c r="L36" i="1"/>
  <c r="H39" i="1"/>
  <c r="H36" i="1"/>
  <c r="G39" i="1"/>
  <c r="U39" i="1"/>
  <c r="U36" i="1"/>
  <c r="F39" i="1"/>
  <c r="AA39" i="1"/>
  <c r="O39" i="1"/>
  <c r="W39" i="1"/>
  <c r="K39" i="1"/>
  <c r="S39" i="1"/>
  <c r="Z39" i="1"/>
  <c r="V39" i="1"/>
  <c r="R39" i="1"/>
  <c r="I39" i="1"/>
  <c r="AK28" i="1"/>
  <c r="AK30" i="1"/>
  <c r="P37" i="1" l="1"/>
  <c r="V5" i="1"/>
  <c r="AB37" i="1" l="1"/>
  <c r="I32" i="1"/>
  <c r="AC32" i="1"/>
  <c r="AG32" i="1"/>
  <c r="AI32" i="1"/>
  <c r="AF32" i="1"/>
  <c r="AD32" i="1"/>
  <c r="AH32" i="1"/>
  <c r="AE32" i="1"/>
  <c r="AB32" i="1"/>
  <c r="AJ32" i="1"/>
  <c r="AC37" i="1"/>
  <c r="T32" i="1"/>
  <c r="L32" i="1"/>
  <c r="R32" i="1"/>
  <c r="E32" i="1"/>
  <c r="X32" i="1"/>
  <c r="P32" i="1"/>
  <c r="H32" i="1"/>
  <c r="Z32" i="1"/>
  <c r="J32" i="1"/>
  <c r="V32" i="1"/>
  <c r="N32" i="1"/>
  <c r="F32" i="1"/>
  <c r="Y32" i="1"/>
  <c r="U32" i="1"/>
  <c r="Q32" i="1"/>
  <c r="M32" i="1"/>
  <c r="AK32" i="1"/>
  <c r="AA32" i="1"/>
  <c r="W32" i="1"/>
  <c r="S32" i="1"/>
  <c r="O32" i="1"/>
  <c r="K32" i="1"/>
  <c r="G32" i="1"/>
  <c r="AD37" i="1" l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F28" i="1"/>
  <c r="G28" i="1"/>
  <c r="H28" i="1"/>
  <c r="I28" i="1"/>
  <c r="J28" i="1"/>
  <c r="K28" i="1"/>
  <c r="L28" i="1"/>
  <c r="M28" i="1"/>
  <c r="N28" i="1"/>
  <c r="O28" i="1"/>
  <c r="P28" i="1"/>
  <c r="Q28" i="1"/>
  <c r="Q29" i="1" s="1"/>
  <c r="R28" i="1"/>
  <c r="S28" i="1"/>
  <c r="T28" i="1"/>
  <c r="U28" i="1"/>
  <c r="U29" i="1" s="1"/>
  <c r="V28" i="1"/>
  <c r="W28" i="1"/>
  <c r="X28" i="1"/>
  <c r="Y28" i="1"/>
  <c r="Y29" i="1" s="1"/>
  <c r="Z28" i="1"/>
  <c r="AA28" i="1"/>
  <c r="E28" i="1"/>
  <c r="E29" i="1" s="1"/>
  <c r="E25" i="1"/>
  <c r="V4" i="1"/>
  <c r="V3" i="1"/>
  <c r="M29" i="1" l="1"/>
  <c r="G29" i="1"/>
  <c r="F29" i="1"/>
  <c r="H29" i="1"/>
  <c r="X29" i="1"/>
  <c r="T29" i="1"/>
  <c r="P29" i="1"/>
  <c r="L29" i="1"/>
  <c r="W29" i="1"/>
  <c r="S29" i="1"/>
  <c r="O29" i="1"/>
  <c r="K29" i="1"/>
  <c r="I29" i="1"/>
  <c r="AJ29" i="1"/>
  <c r="AF29" i="1"/>
  <c r="AB29" i="1"/>
  <c r="AD29" i="1"/>
  <c r="AI29" i="1"/>
  <c r="AG29" i="1"/>
  <c r="AE29" i="1"/>
  <c r="AC29" i="1"/>
  <c r="AH29" i="1"/>
  <c r="AK29" i="1"/>
  <c r="AA29" i="1"/>
  <c r="Z29" i="1"/>
  <c r="V29" i="1"/>
  <c r="R29" i="1"/>
  <c r="N29" i="1"/>
  <c r="J29" i="1"/>
  <c r="AJ19" i="1"/>
  <c r="AK19" i="1"/>
  <c r="E19" i="1"/>
  <c r="I19" i="1"/>
  <c r="M19" i="1"/>
  <c r="Q19" i="1"/>
  <c r="U19" i="1"/>
  <c r="Y19" i="1"/>
  <c r="AC19" i="1"/>
  <c r="AG19" i="1"/>
  <c r="F19" i="1"/>
  <c r="J19" i="1"/>
  <c r="N19" i="1"/>
  <c r="R19" i="1"/>
  <c r="V19" i="1"/>
  <c r="Z19" i="1"/>
  <c r="AD19" i="1"/>
  <c r="AH19" i="1"/>
  <c r="G19" i="1"/>
  <c r="K19" i="1"/>
  <c r="O19" i="1"/>
  <c r="S19" i="1"/>
  <c r="W19" i="1"/>
  <c r="AA19" i="1"/>
  <c r="AE19" i="1"/>
  <c r="AI19" i="1"/>
  <c r="H19" i="1"/>
  <c r="L19" i="1"/>
  <c r="P19" i="1"/>
  <c r="T19" i="1"/>
  <c r="X19" i="1"/>
  <c r="AB19" i="1"/>
  <c r="AF19" i="1"/>
  <c r="AB31" i="1"/>
  <c r="AF31" i="1"/>
  <c r="AJ31" i="1"/>
  <c r="AH31" i="1"/>
  <c r="AE31" i="1"/>
  <c r="AC31" i="1"/>
  <c r="AG31" i="1"/>
  <c r="AD31" i="1"/>
  <c r="AI31" i="1"/>
  <c r="AE37" i="1"/>
  <c r="AC35" i="1"/>
  <c r="AG35" i="1"/>
  <c r="AD35" i="1"/>
  <c r="AH35" i="1"/>
  <c r="AE35" i="1"/>
  <c r="AI35" i="1"/>
  <c r="AB35" i="1"/>
  <c r="AF35" i="1"/>
  <c r="AJ35" i="1"/>
  <c r="F35" i="1"/>
  <c r="J35" i="1"/>
  <c r="N35" i="1"/>
  <c r="R35" i="1"/>
  <c r="V35" i="1"/>
  <c r="Z35" i="1"/>
  <c r="I35" i="1"/>
  <c r="Q35" i="1"/>
  <c r="Y35" i="1"/>
  <c r="G35" i="1"/>
  <c r="K35" i="1"/>
  <c r="O35" i="1"/>
  <c r="S35" i="1"/>
  <c r="W35" i="1"/>
  <c r="AA35" i="1"/>
  <c r="E35" i="1"/>
  <c r="U35" i="1"/>
  <c r="H35" i="1"/>
  <c r="L35" i="1"/>
  <c r="P35" i="1"/>
  <c r="T35" i="1"/>
  <c r="X35" i="1"/>
  <c r="AK35" i="1"/>
  <c r="M35" i="1"/>
  <c r="G31" i="1"/>
  <c r="AK31" i="1"/>
  <c r="E38" i="1"/>
  <c r="X31" i="1"/>
  <c r="T31" i="1"/>
  <c r="P31" i="1"/>
  <c r="L31" i="1"/>
  <c r="H31" i="1"/>
  <c r="E31" i="1"/>
  <c r="Y31" i="1"/>
  <c r="U31" i="1"/>
  <c r="Q31" i="1"/>
  <c r="M31" i="1"/>
  <c r="I31" i="1"/>
  <c r="Z31" i="1"/>
  <c r="V31" i="1"/>
  <c r="R31" i="1"/>
  <c r="N31" i="1"/>
  <c r="J31" i="1"/>
  <c r="F31" i="1"/>
  <c r="F25" i="1"/>
  <c r="AA31" i="1"/>
  <c r="W31" i="1"/>
  <c r="S31" i="1"/>
  <c r="O31" i="1"/>
  <c r="K31" i="1"/>
  <c r="AF37" i="1" l="1"/>
  <c r="F38" i="1"/>
  <c r="G25" i="1"/>
  <c r="AG37" i="1" l="1"/>
  <c r="G38" i="1"/>
  <c r="AH37" i="1" l="1"/>
  <c r="H25" i="1"/>
  <c r="AI37" i="1" l="1"/>
  <c r="H38" i="1"/>
  <c r="I25" i="1"/>
  <c r="AJ37" i="1" l="1"/>
  <c r="J25" i="1"/>
  <c r="I38" i="1"/>
  <c r="K25" i="1" l="1"/>
  <c r="J38" i="1"/>
  <c r="L25" i="1" l="1"/>
  <c r="K38" i="1"/>
  <c r="M25" i="1" l="1"/>
  <c r="L38" i="1"/>
  <c r="N25" i="1" l="1"/>
  <c r="M38" i="1"/>
  <c r="O25" i="1" l="1"/>
  <c r="N38" i="1"/>
  <c r="P25" i="1" l="1"/>
  <c r="P38" i="1" s="1"/>
  <c r="O38" i="1"/>
  <c r="Q25" i="1" l="1"/>
  <c r="R25" i="1" l="1"/>
  <c r="Q38" i="1"/>
  <c r="S25" i="1" l="1"/>
  <c r="R38" i="1"/>
  <c r="T25" i="1" l="1"/>
  <c r="S38" i="1"/>
  <c r="U25" i="1" l="1"/>
  <c r="T38" i="1"/>
  <c r="V25" i="1" l="1"/>
  <c r="U38" i="1"/>
  <c r="W25" i="1" l="1"/>
  <c r="V38" i="1"/>
  <c r="X25" i="1" l="1"/>
  <c r="W38" i="1"/>
  <c r="Y25" i="1" l="1"/>
  <c r="X38" i="1"/>
  <c r="Z25" i="1" l="1"/>
  <c r="Y38" i="1"/>
  <c r="Z38" i="1" l="1"/>
  <c r="AA25" i="1" l="1"/>
  <c r="AA38" i="1" s="1"/>
  <c r="AB25" i="1" l="1"/>
  <c r="AB38" i="1" s="1"/>
  <c r="AC25" i="1" l="1"/>
  <c r="AC38" i="1" s="1"/>
  <c r="AD25" i="1" l="1"/>
  <c r="AD38" i="1" s="1"/>
  <c r="AE25" i="1" l="1"/>
  <c r="AE38" i="1" s="1"/>
  <c r="AF25" i="1" l="1"/>
  <c r="AF38" i="1" s="1"/>
  <c r="H37" i="1"/>
  <c r="L37" i="1"/>
  <c r="T37" i="1"/>
  <c r="X37" i="1"/>
  <c r="I37" i="1"/>
  <c r="M37" i="1"/>
  <c r="Q37" i="1"/>
  <c r="U37" i="1"/>
  <c r="Y37" i="1"/>
  <c r="F37" i="1"/>
  <c r="J37" i="1"/>
  <c r="N37" i="1"/>
  <c r="R37" i="1"/>
  <c r="V37" i="1"/>
  <c r="Z37" i="1"/>
  <c r="G37" i="1"/>
  <c r="K37" i="1"/>
  <c r="O37" i="1"/>
  <c r="S37" i="1"/>
  <c r="W37" i="1"/>
  <c r="AA37" i="1"/>
  <c r="E37" i="1"/>
  <c r="AK37" i="1"/>
  <c r="AG25" i="1" l="1"/>
  <c r="AG38" i="1" s="1"/>
  <c r="AH25" i="1" l="1"/>
  <c r="AH38" i="1" s="1"/>
  <c r="AI25" i="1" l="1"/>
  <c r="AI38" i="1" s="1"/>
  <c r="AJ25" i="1" l="1"/>
  <c r="AJ38" i="1" s="1"/>
  <c r="AK27" i="1"/>
  <c r="AK25" i="1" s="1"/>
  <c r="AK38" i="1" s="1"/>
  <c r="AA1" i="1" l="1"/>
  <c r="P34" i="1" l="1"/>
  <c r="Z34" i="1"/>
  <c r="G34" i="1"/>
  <c r="AE34" i="1"/>
  <c r="AH34" i="1"/>
  <c r="X34" i="1"/>
  <c r="M34" i="1"/>
  <c r="AA34" i="1"/>
  <c r="W34" i="1"/>
  <c r="Y34" i="1"/>
  <c r="K34" i="1"/>
  <c r="AB34" i="1"/>
  <c r="AC34" i="1"/>
  <c r="AI34" i="1"/>
  <c r="V34" i="1"/>
  <c r="S34" i="1"/>
  <c r="H34" i="1"/>
  <c r="F34" i="1"/>
  <c r="I34" i="1"/>
  <c r="AF34" i="1"/>
  <c r="AG34" i="1"/>
  <c r="AK34" i="1"/>
  <c r="R34" i="1"/>
  <c r="E34" i="1"/>
  <c r="L34" i="1"/>
  <c r="U34" i="1"/>
  <c r="AJ34" i="1"/>
  <c r="AD34" i="1"/>
  <c r="N34" i="1"/>
  <c r="Q34" i="1"/>
  <c r="T34" i="1"/>
  <c r="J34" i="1"/>
  <c r="O34" i="1"/>
</calcChain>
</file>

<file path=xl/sharedStrings.xml><?xml version="1.0" encoding="utf-8"?>
<sst xmlns="http://schemas.openxmlformats.org/spreadsheetml/2006/main" count="503" uniqueCount="345">
  <si>
    <t>Eingabedaten sind gelb hinterlegt</t>
  </si>
  <si>
    <t>Schadstoff</t>
  </si>
  <si>
    <t>µg/L</t>
  </si>
  <si>
    <t>Name des Projektes</t>
  </si>
  <si>
    <t>Beginn der Sanierung</t>
  </si>
  <si>
    <t>Datum</t>
  </si>
  <si>
    <t>Gesamtkosten</t>
  </si>
  <si>
    <t>[%]</t>
  </si>
  <si>
    <t>[kg]</t>
  </si>
  <si>
    <t>[€/kg]</t>
  </si>
  <si>
    <t>€/kg</t>
  </si>
  <si>
    <t>Berechnungsergebnisse sind blau hinterlegt</t>
  </si>
  <si>
    <t>Geringfügigkeitsschwellenwert (GFS)</t>
  </si>
  <si>
    <t>kg/a</t>
  </si>
  <si>
    <t>Betriebsjahre</t>
  </si>
  <si>
    <t>Laufzeit</t>
  </si>
  <si>
    <t>in Betrieb? Wenn ja "1"</t>
  </si>
  <si>
    <t>Fracht grenze mittel groß</t>
  </si>
  <si>
    <t>Gesamtkosten pro kg Schadstoff</t>
  </si>
  <si>
    <t>Prozent</t>
  </si>
  <si>
    <t>verbergen</t>
  </si>
  <si>
    <t>3%-Kriterium</t>
  </si>
  <si>
    <t>Gesamtkosten pro kg Schadstoff (gesamte Laufzeit)</t>
  </si>
  <si>
    <t>Zwischenergebnisse, in Endfassung evtl. "verborgen"</t>
  </si>
  <si>
    <t xml:space="preserve">Berechnung: </t>
  </si>
  <si>
    <t>Wasserfördermenge</t>
  </si>
  <si>
    <t xml:space="preserve">    Sanierungserfolg</t>
  </si>
  <si>
    <t xml:space="preserve">    Gesamtkosten pro kg Schadstoff</t>
  </si>
  <si>
    <t>Gesamtkosten (kumuliert bis 2017) / Austragsmenge (kumuliert bis 2017)</t>
  </si>
  <si>
    <r>
      <t xml:space="preserve">Konzentration </t>
    </r>
    <r>
      <rPr>
        <sz val="7"/>
        <color theme="1"/>
        <rFont val="Arial"/>
        <family val="2"/>
      </rPr>
      <t>Zulauf Sanierungsanlage</t>
    </r>
  </si>
  <si>
    <r>
      <t xml:space="preserve">    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</si>
  <si>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    Austragsmenge </t>
    </r>
    <r>
      <rPr>
        <vertAlign val="subscript"/>
        <sz val="9"/>
        <rFont val="Arial"/>
        <family val="2"/>
      </rPr>
      <t>kumulativ, Zunahme%</t>
    </r>
  </si>
  <si>
    <t>Q75 HIM-Fälle  -  gesamte Laufzeit</t>
  </si>
  <si>
    <t>Q50 HIM-Fälle  -  gesamte Laufzeit</t>
  </si>
  <si>
    <t>Gesamtkosten pro kg Schadstoff -  gesamte Laufzeit</t>
  </si>
  <si>
    <t>Fracht grenze klein mittel</t>
  </si>
  <si>
    <t>Grenze mittlere/große Fracht</t>
  </si>
  <si>
    <t xml:space="preserve"> </t>
  </si>
  <si>
    <t>Erzeugung von #NV bei "Nullwerten", damit diese nicht in der Grafik auftauchen</t>
  </si>
  <si>
    <t>Erzeugung von "Null" bei "Wert&gt;111", damit diese nicht in der Grafik auftauchen</t>
  </si>
  <si>
    <r>
      <t xml:space="preserve">    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</si>
  <si>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t>Prioritär: Austragsmenge wie in Z17 eingegeben;   sonst Berechnung nachZ15*Z16</t>
  </si>
  <si>
    <t>wenn &gt; 100.000 (in diesem Fall unplausibler Wert) dann "Null"</t>
  </si>
  <si>
    <t>Zeile entfällt wahrscheinlich (s. Z24)</t>
  </si>
  <si>
    <t xml:space="preserve">Sanierungsziel </t>
  </si>
  <si>
    <t>zur Erzeugung einer waagrechten Linie in der Grafik; entfällt wahrscheinlich</t>
  </si>
  <si>
    <t>zur Erzeugung einer waagrechten Linie in der Grafik (3%-Ktiterium)</t>
  </si>
  <si>
    <t>zur Erzeugung einer waagrechten Linie in der Grafik (Sanierungsziel)</t>
  </si>
  <si>
    <t>zur Erzeugung einer waagrechten Linie in der Grafik (Fracht groß/mittel)</t>
  </si>
  <si>
    <t>zur Erzeugung einer waagrechten Linie in der Grafik (Kosten/kg)</t>
  </si>
  <si>
    <t xml:space="preserve">Werte/Grafik wird voraussichtlich nicht benötigt; Erzeugung von #NV bei "Nullwerten", </t>
  </si>
  <si>
    <t>zur Erzeugung einer waagrechten Linie in der Grafik (...)</t>
  </si>
  <si>
    <t>Trendlinie</t>
  </si>
  <si>
    <t>EXCEL-Auswertetool "Sanierungsverlauf"</t>
  </si>
  <si>
    <t>Falls jährliche Austragsmenge Null, dann kum.Austrag Null, wegen Grafik</t>
  </si>
  <si>
    <t>Erzeugung von #NV wegen Grafik</t>
  </si>
  <si>
    <t>Feld ist "leer" falls San.erfolg rechnerisch über 100 %; außerdem: Erzeugung Z34 wegen Grafik</t>
  </si>
  <si>
    <t>"Null" für Zeitraum vor Betriebsbeginn, negative Zahlen vermeiden; erfreulicherweise stimmt die Berechnung, auch wenn bei den jüngsten Betriebsjahre kein Eintrag</t>
  </si>
  <si>
    <t>(jährlich)</t>
  </si>
  <si>
    <t>(Durchschnitt über gesamte Laufzeit)</t>
  </si>
  <si>
    <t>Austragsmenge des Schadstoffs</t>
  </si>
  <si>
    <t xml:space="preserve"> kg/a</t>
  </si>
  <si>
    <t>m³/a</t>
  </si>
  <si>
    <t>VERBERGEN: Eingabe nur dann, wenn Austragsmenge bereits bekannt</t>
  </si>
  <si>
    <t>€</t>
  </si>
  <si>
    <t>VERBERGEN: Zeile entfällt wahrscheinlich</t>
  </si>
  <si>
    <t>Max. Konz.</t>
  </si>
  <si>
    <t>Fracht Grenze groß-mittel</t>
  </si>
  <si>
    <t>Fracht Grenze klein-mittel</t>
  </si>
  <si>
    <t>Sanierungserfolg</t>
  </si>
  <si>
    <r>
      <t>Q</t>
    </r>
    <r>
      <rPr>
        <vertAlign val="subscript"/>
        <sz val="7"/>
        <color theme="1"/>
        <rFont val="Arial"/>
        <family val="2"/>
      </rPr>
      <t>0,75</t>
    </r>
    <r>
      <rPr>
        <sz val="7"/>
        <color theme="1"/>
        <rFont val="Arial"/>
        <family val="2"/>
      </rPr>
      <t xml:space="preserve"> HIM-Fälle -  gesamte Laufzeit</t>
    </r>
  </si>
  <si>
    <t>Median HIM-Fälle -  gesamte Laufzeit</t>
  </si>
  <si>
    <t>Anhang 7 des Handbuches Altlasten "Arbeitshilfe zur Sanierung von Grundwasserverunreinigungen", 3. Auflage 2018</t>
  </si>
  <si>
    <t xml:space="preserve">Sanierungszielwert </t>
  </si>
  <si>
    <t>Format: xx.yy.zzzz</t>
  </si>
  <si>
    <t>Z 33</t>
  </si>
  <si>
    <t>AA1</t>
  </si>
  <si>
    <t>https://support.office.com/de-de/article/hinzuf%C3%BCgen-eines-kontrollk%C3%A4stchens-oder-einer-optionsschaltfl%C3%A4che-formularsteuerelemente-9f201e46-8f6b-4a9d-a320-f44b28088cb0</t>
  </si>
  <si>
    <t>Kontrollkästchen</t>
  </si>
  <si>
    <t>DOKUMENTATION</t>
  </si>
  <si>
    <t>Zellverknüpfung ob Kontrollkästchen "wahr" oder "falsch"</t>
  </si>
  <si>
    <t>Bei Konz. &lt; Sanierungsziel kann dies auftreten, insbesondere wenn Feld leer</t>
  </si>
  <si>
    <t>Zeile ausgeblendet, da der Ansatz "Austragsmenge kann wahlweise errechnet werden oder händisch eingetragen" zurzeit nicht verfolgt wird</t>
  </si>
  <si>
    <r>
      <t xml:space="preserve">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</si>
  <si>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</si>
  <si>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kumulativ, Zunahme%</t>
    </r>
  </si>
  <si>
    <t xml:space="preserve">Wenn kum. Austrag =Null, dann Vermeidung einer Division durch Null, indem 0,00001 zum Nenner addiert wird </t>
  </si>
  <si>
    <t>Dann ergeben sich sehr hohe Werte &gt;111; in diesem Fall wird das Feld mit "0" gefüllt.</t>
  </si>
  <si>
    <t>Problem bei stark schwankenden Werten</t>
  </si>
  <si>
    <t>Schriftfarbe BLAU falls Wert &lt;0,1</t>
  </si>
  <si>
    <t xml:space="preserve">    Gesamtkosten kumulierend</t>
  </si>
  <si>
    <t>verborgen</t>
  </si>
  <si>
    <t>V4</t>
  </si>
  <si>
    <t>Errechnet aus GFS (E11)</t>
  </si>
  <si>
    <t>V5</t>
  </si>
  <si>
    <t>Kopie von V4, damit in Dia-7 eine Linie erzeugt wird</t>
  </si>
  <si>
    <t>zurzeit nicht benötigt</t>
  </si>
  <si>
    <t>Eingabe von "3", damit in Dia-2 eine Linie erzeugt wird</t>
  </si>
  <si>
    <r>
      <t xml:space="preserve">Gesamtkosten </t>
    </r>
    <r>
      <rPr>
        <vertAlign val="subscript"/>
        <sz val="9"/>
        <rFont val="Arial"/>
        <family val="2"/>
      </rPr>
      <t>kumulativ [1000€]</t>
    </r>
  </si>
  <si>
    <t>Gesamtkosten kumulierend</t>
  </si>
  <si>
    <t>s. Z 34</t>
  </si>
  <si>
    <t>Z 34</t>
  </si>
  <si>
    <t>Kopie von AA1, damit in Dia-9 eine Linie erzeugt wird</t>
  </si>
  <si>
    <t>Fast wie Z 19, jedoch #NV statt "0"</t>
  </si>
  <si>
    <t>Prüfen, ob Z 19 durch Z 35 ersetzt werden kann</t>
  </si>
  <si>
    <t>Z 36</t>
  </si>
  <si>
    <t>Prüfen, ob Z 20 durch Z 36ersetzt werden kann</t>
  </si>
  <si>
    <t>Ähnlich Z 20, jedoch #NV statt "0"</t>
  </si>
  <si>
    <t>Dia-5 greift auf Z 35 zu, #NV-Werte werden nicht angezeigt</t>
  </si>
  <si>
    <t>Dia-1,6,7 greifen auf Z 36 zu, #NV-Werte werden nicht angezeigt</t>
  </si>
  <si>
    <t>Z 37</t>
  </si>
  <si>
    <t>Dia-1 und 8 greifen auf Z 37 zu, #NV-Werte werden nicht angezeigt</t>
  </si>
  <si>
    <t>Z 40</t>
  </si>
  <si>
    <t>Dia-2 greift auf Z 40 zu, #NV-Werte werden nicht angezeigt</t>
  </si>
  <si>
    <t>Wenn LHKW-Fall, dann Wert = AB4, sonst AB2</t>
  </si>
  <si>
    <t>Dia-9 greift auf Werte zu</t>
  </si>
  <si>
    <t>Z 42</t>
  </si>
  <si>
    <t>Wenn LHKW-Fall, dann Wert = AB5, sonst AB3</t>
  </si>
  <si>
    <t>Dia-1</t>
  </si>
  <si>
    <t>greift zu auf</t>
  </si>
  <si>
    <t>Jahreszahlen</t>
  </si>
  <si>
    <t>Z 14</t>
  </si>
  <si>
    <t>Dia-2</t>
  </si>
  <si>
    <t>Dia-3</t>
  </si>
  <si>
    <t>greift zu</t>
  </si>
  <si>
    <t>Z 15</t>
  </si>
  <si>
    <t>Dia-4</t>
  </si>
  <si>
    <t>exponential</t>
  </si>
  <si>
    <t>Prognose vorwärts</t>
  </si>
  <si>
    <t>Dia-5</t>
  </si>
  <si>
    <t>Beachte</t>
  </si>
  <si>
    <t>Dia-6</t>
  </si>
  <si>
    <t>Dia-7</t>
  </si>
  <si>
    <t>Z 31</t>
  </si>
  <si>
    <t>Dia-8</t>
  </si>
  <si>
    <t>logarithmisch</t>
  </si>
  <si>
    <t>Z 29</t>
  </si>
  <si>
    <t>Wird benötigt für Dia-8</t>
  </si>
  <si>
    <t>klappt nicht bei Angabe der Jahreszahlen</t>
  </si>
  <si>
    <t>Dia-9</t>
  </si>
  <si>
    <t>Z 39</t>
  </si>
  <si>
    <t>Z 43</t>
  </si>
  <si>
    <t>jährlich [kg/a]</t>
  </si>
  <si>
    <t>kumulativ [kg]</t>
  </si>
  <si>
    <t>Sanierungzielwert</t>
  </si>
  <si>
    <t>Dia-9 greift auf Z 39 zu, #NV-Werte werden nicht angezeigt</t>
  </si>
  <si>
    <t>kann wahrscheinlich gelöscht werden</t>
  </si>
  <si>
    <r>
      <t xml:space="preserve">wird zurzeit NICHT  benötigt, </t>
    </r>
    <r>
      <rPr>
        <sz val="11"/>
        <color rgb="FFC00000"/>
        <rFont val="Calibri"/>
        <family val="2"/>
        <scheme val="minor"/>
      </rPr>
      <t>kann wahrscheinlich gelöscht werden</t>
    </r>
  </si>
  <si>
    <t>V3</t>
  </si>
  <si>
    <t>zur Berechnung von AA1 "Gesamtkosten pro kg Schadstoff (gesamte Laufzeit)"</t>
  </si>
  <si>
    <t>Quelle: Z_15</t>
  </si>
  <si>
    <t>Max. Konz. (aus Z_15)</t>
  </si>
  <si>
    <t>Quelle: E11</t>
  </si>
  <si>
    <t>führt zu: Z_31</t>
  </si>
  <si>
    <t xml:space="preserve">Hiermit (Z_31) wird in Dia-7 eine Linie erzeugt </t>
  </si>
  <si>
    <t>führt zu: Z_32</t>
  </si>
  <si>
    <t>Quelle: Z_21;27</t>
  </si>
  <si>
    <t>Division der kum. Austragsmenge (Z_27) durch kum. Kosten (Z_21)</t>
  </si>
  <si>
    <t>führt zu: Z_34</t>
  </si>
  <si>
    <t xml:space="preserve">Hiermit wird in Dia-9 eine Linie erzeugt </t>
  </si>
  <si>
    <t>Max. Konzentration</t>
  </si>
  <si>
    <t xml:space="preserve">Gesamtkosten pro kg Schadstoff </t>
  </si>
  <si>
    <t xml:space="preserve">           - gesamte Laufzeit-</t>
  </si>
  <si>
    <t>AB2</t>
  </si>
  <si>
    <t>führt zu: Z_42</t>
  </si>
  <si>
    <t>AB3</t>
  </si>
  <si>
    <t>führt zu: Z_43</t>
  </si>
  <si>
    <t>AB4</t>
  </si>
  <si>
    <t>Q75 HIM-Fälle  -  gesamte Laufzeit (LCKW)</t>
  </si>
  <si>
    <t>Q50 HIM-Fälle  -  gesamte Laufzeit (LCKW)</t>
  </si>
  <si>
    <t>AB5</t>
  </si>
  <si>
    <t>K9</t>
  </si>
  <si>
    <t>Quelle: K9</t>
  </si>
  <si>
    <t>führt zu: Z_42;43</t>
  </si>
  <si>
    <t>steuert Z_42 und Z_43 (Q75 HIM-Fälle  -  gesamte Laufzeit bzw. Q50 HIM-Fälle  -  gesamte Laufzeit)</t>
  </si>
  <si>
    <t>Eingabefeld</t>
  </si>
  <si>
    <t>E9</t>
  </si>
  <si>
    <t>E10</t>
  </si>
  <si>
    <t>E11</t>
  </si>
  <si>
    <t>E12</t>
  </si>
  <si>
    <t>nur Info, keine Verknüpfung</t>
  </si>
  <si>
    <t>Z_30 (Sanierungsziel), Z_35 (Sanierungserfolg)</t>
  </si>
  <si>
    <t>führt zu</t>
  </si>
  <si>
    <t>V4 (Fracht Grenze groß-mittel) und V5 (Fracht Grenze klein-mittel)</t>
  </si>
  <si>
    <t>Z_15</t>
  </si>
  <si>
    <t>Z_16</t>
  </si>
  <si>
    <t>Eingabefelder</t>
  </si>
  <si>
    <t>Z_28</t>
  </si>
  <si>
    <t>Z_35 (Sanierungserfolg)</t>
  </si>
  <si>
    <t>Z_28 (in Betrieb?)</t>
  </si>
  <si>
    <t>V3 (Max. Konz.)</t>
  </si>
  <si>
    <t>Z_20 (Austragsmenge jährlich)</t>
  </si>
  <si>
    <t>Z_17</t>
  </si>
  <si>
    <t>Z_18</t>
  </si>
  <si>
    <t>Z_27 (Gesamtkosten kumulierend)</t>
  </si>
  <si>
    <t>Quellen: V3, E10, Z_15</t>
  </si>
  <si>
    <t>damit sollen "unmögliche" Werte nicht angezeigt werden</t>
  </si>
  <si>
    <t>Quellen: Z_15;16;17</t>
  </si>
  <si>
    <t>Wenn-Abfrage, ob in Zeile 17 ein Wert (&gt;0,01) händisch eingetragen wurde. Wenn ja zählt dieser (zurzeit wird Z 17  nicht verwendet)</t>
  </si>
  <si>
    <t>Falls Feld leer, Schriftfarbe BLAU (also keine erkennbare Anzeige)</t>
  </si>
  <si>
    <t>Falls "&lt;0,1", Schriftfarbe BLAU (also keine erkennbare Anzeige)</t>
  </si>
  <si>
    <t>sehr ähnlich zu Z_36</t>
  </si>
  <si>
    <t>Prüfen, ob Z 20 durch Z 36 ersetzt werden kann</t>
  </si>
  <si>
    <t>Quelle: Z_21</t>
  </si>
  <si>
    <t>Quelle: Z_18;20</t>
  </si>
  <si>
    <t>führt zu: Z_40</t>
  </si>
  <si>
    <t>Prüfen, ob Z 23 durch Z 40 ersetzt werden kann</t>
  </si>
  <si>
    <t>führt zu: Z_39</t>
  </si>
  <si>
    <t>sehr ähnlich zu Z_39</t>
  </si>
  <si>
    <t>Prüfen, ob Z 24 durch Z 39 ersetzt werden kann</t>
  </si>
  <si>
    <t>Quellen: Z_18+27</t>
  </si>
  <si>
    <t>Z_19</t>
  </si>
  <si>
    <t>Z_20</t>
  </si>
  <si>
    <t>Z_21</t>
  </si>
  <si>
    <t>Z_22</t>
  </si>
  <si>
    <t>Z_23</t>
  </si>
  <si>
    <t>Z_24</t>
  </si>
  <si>
    <t>Z_25</t>
  </si>
  <si>
    <t>Z_27</t>
  </si>
  <si>
    <t>Ziel: Errechnung der Betriebsjahre (wegen Grafik Dia-8)</t>
  </si>
  <si>
    <t>Quelle: Z_27</t>
  </si>
  <si>
    <t>führt zu : Z_38</t>
  </si>
  <si>
    <t>Quelle: E10</t>
  </si>
  <si>
    <t>Quelle: Z_20</t>
  </si>
  <si>
    <t>Quelle: Z_24</t>
  </si>
  <si>
    <t>Quelle: Z_25</t>
  </si>
  <si>
    <t>Kopiert Z 24, jedoch #NV statt "0"</t>
  </si>
  <si>
    <t>Kopiert Z 21, jedoch #NV statt "0"</t>
  </si>
  <si>
    <t>Kopiert Z 25, jedoch #NV statt "0"</t>
  </si>
  <si>
    <t>Kopiert Z 23, jedoch #NV statt "0"</t>
  </si>
  <si>
    <t>Quelle: Z_23</t>
  </si>
  <si>
    <t>Z_29</t>
  </si>
  <si>
    <t>Z_30</t>
  </si>
  <si>
    <t>Z_31</t>
  </si>
  <si>
    <t>Z_32</t>
  </si>
  <si>
    <t>Z_33</t>
  </si>
  <si>
    <t>Z_34</t>
  </si>
  <si>
    <t>Z_35</t>
  </si>
  <si>
    <t>Z_36</t>
  </si>
  <si>
    <t>Z_37</t>
  </si>
  <si>
    <t>Z_38</t>
  </si>
  <si>
    <t>Z_39</t>
  </si>
  <si>
    <t>Z_40</t>
  </si>
  <si>
    <t>Z_42</t>
  </si>
  <si>
    <t>Z_43</t>
  </si>
  <si>
    <t>Dia-5 greift auf Z 19 zu, #NV-Werte werden nicht angezeigt</t>
  </si>
  <si>
    <t>Wenn &gt; 100%, dann #NV</t>
  </si>
  <si>
    <t>KLAPPT !</t>
  </si>
  <si>
    <t>Geht wohl nicht, da 'NV angezeigt werden würde</t>
  </si>
  <si>
    <t>Geht wohl nicht</t>
  </si>
  <si>
    <t>Geht wohl nicht, da sonst in Dia-9 Nullwerte angezeigt</t>
  </si>
  <si>
    <t>3-Prozent</t>
  </si>
  <si>
    <t>3%-Linie</t>
  </si>
  <si>
    <t>Konzentration</t>
  </si>
  <si>
    <r>
      <t>Austragsmenge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</si>
  <si>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t>Wenn Wert sehr hoch (&gt;200.000), also bei kleinem Nenner, wird der Wert auf "0" gesetzt</t>
  </si>
  <si>
    <r>
      <t xml:space="preserve">Zeilen 25 bis 43 sind </t>
    </r>
    <r>
      <rPr>
        <u/>
        <sz val="11"/>
        <color rgb="FFC00000"/>
        <rFont val="Calibri"/>
        <family val="2"/>
        <scheme val="minor"/>
      </rPr>
      <t>nicht</t>
    </r>
    <r>
      <rPr>
        <sz val="11"/>
        <color rgb="FFC00000"/>
        <rFont val="Calibri"/>
        <family val="2"/>
        <scheme val="minor"/>
      </rPr>
      <t xml:space="preserve"> VERBORGEN, da sonst die Grafiken erlöschen; statt dessen "Schriftfarbe weiß" und Zeilenhöhe sehr klein</t>
    </r>
  </si>
  <si>
    <t>Bildpunkt mit rechter Maus anklicken</t>
  </si>
  <si>
    <t>Menü: Datenberichtigungformen ändern (eckiger Kasten)</t>
  </si>
  <si>
    <t>Menü: Datenbeschriftungen formatieren ("Über")</t>
  </si>
  <si>
    <t>Wenn die Austragsmenge sehr klein ist (&lt;0,01), ist das Feld wahrscheinlich leer; dann wird "0" eingetragen</t>
  </si>
  <si>
    <t>Falls "&lt;0,001", Schriftfarbe BLAU (also keine erkennbare Anzeige)</t>
  </si>
  <si>
    <t>Wenn Z 23 &lt; 0,001 dann #NV</t>
  </si>
  <si>
    <r>
      <t xml:space="preserve">Handbuch Altlasten Band 3 Teil 7    </t>
    </r>
    <r>
      <rPr>
        <sz val="14"/>
        <rFont val="Calibri"/>
        <family val="2"/>
        <scheme val="minor"/>
      </rPr>
      <t>(3. Auflage 2018)</t>
    </r>
  </si>
  <si>
    <t>Erläuterungen zum EXCEL-Auswertetool "Sanierungsverlauf"</t>
  </si>
  <si>
    <t>Falls zutreffend, bitte ankreuzen</t>
  </si>
  <si>
    <t>Hier sollte ein griffiger Name gewählt werden</t>
  </si>
  <si>
    <t>beispielsweise „LHKW“ oder „Arsen“</t>
  </si>
  <si>
    <t>Sanierungszielwert</t>
  </si>
  <si>
    <t>In der Einheit μg/l</t>
  </si>
  <si>
    <t>GFS</t>
  </si>
  <si>
    <t xml:space="preserve">Geringfügigkeitsschwellenwert der GWS-VwV in der Einheit μg/l </t>
  </si>
  <si>
    <t>Format: tt.mm.jjjj</t>
  </si>
  <si>
    <t xml:space="preserve">Konzentration  im Zulauf der Sanierungsanlage </t>
  </si>
  <si>
    <t>Im jeweiligen Betriebsjahr abgereinigte Wassermenge in der Einheit m³/a.</t>
  </si>
  <si>
    <t xml:space="preserve">Im jeweiligen Betriebsjahr (netto) in der Einheit € </t>
  </si>
  <si>
    <t>(Summe aus Investionskosten, Betriebskosten, Ingenieurleistungen, Erkundungskosten, Analytikkosten)</t>
  </si>
  <si>
    <t>Hinweise zum Ausdrucken des Blattes "Fall":</t>
  </si>
  <si>
    <t>Zum Ausdruck wird DIN A3  Querformat empfohlen.</t>
  </si>
  <si>
    <t>Mittlere Konzentration des Schadstoffs (Jahresdurchschnitt) in der Einheit µg/l</t>
  </si>
  <si>
    <t>ausgeblendet</t>
  </si>
  <si>
    <t xml:space="preserve">Q75 HIM-Fälle  </t>
  </si>
  <si>
    <t xml:space="preserve">Q50 HIM-Fälle  </t>
  </si>
  <si>
    <t>Q75 HIM-Fälle   (nur LHKW)</t>
  </si>
  <si>
    <t>Q50 HIM-Fälle (nur LCKW)</t>
  </si>
  <si>
    <t>Blatt schützen</t>
  </si>
  <si>
    <t>Blatt "intern" ausblenden</t>
  </si>
  <si>
    <t>die beiden Häkchen deaktivieren, um die Diagramme zu schützen</t>
  </si>
  <si>
    <t>Blattschutz</t>
  </si>
  <si>
    <t>Ist Z28=0, dann #NV, damit Kurvenpunkt nicht angezeigt wird</t>
  </si>
  <si>
    <t>Sonst: Summe Z28 ab erstes Jahr bis zum jeweiligen Jahr</t>
  </si>
  <si>
    <t>führt zu: Z_19, Z_35</t>
  </si>
  <si>
    <t>bedeutsam für Z_19 und Z_35 Sanierungserfolg: Ausgangskonz.; für den Fall, dass in den ersten Sanierungsjahren die Konz. ansteigt, wird in der Formel die Max.Konz. verwendet</t>
  </si>
  <si>
    <t>Hiermit (Z_32) wird in Dia-7 eine Linie erzeugt  (zurzeit nicht benötigt)</t>
  </si>
  <si>
    <t>Feststehender Wert (6500)</t>
  </si>
  <si>
    <t>Feststehender Wert  (3500)</t>
  </si>
  <si>
    <t>Feststehender Wert  (7000)</t>
  </si>
  <si>
    <t>Feststehender Wert  (4400)</t>
  </si>
  <si>
    <t>"Es handelt … LHKW"</t>
  </si>
  <si>
    <t>Summe aus Z 20  (jährl. Austragsmenge)</t>
  </si>
  <si>
    <t>sehr ähnlich zu Z_40  (Dia-2 greift auf Z_40 zu)</t>
  </si>
  <si>
    <t>Zur Vermeidung einer Division durch Null (falls Austragsmenge Null) wird 0,0000001 zum Nenner addiert</t>
  </si>
  <si>
    <t>führt zu : AA1 und Z_25</t>
  </si>
  <si>
    <t>führt zu : Z_29</t>
  </si>
  <si>
    <t>Quelle: Z_28</t>
  </si>
  <si>
    <t>Quelle: V4</t>
  </si>
  <si>
    <t>Quelle: V5</t>
  </si>
  <si>
    <t>Quelle: AA1</t>
  </si>
  <si>
    <t>Greift auf Kontrollkästchen und J9 zu:</t>
  </si>
  <si>
    <t>Z 30</t>
  </si>
  <si>
    <t>Sanierungsziel</t>
  </si>
  <si>
    <t>2000 - 2030</t>
  </si>
  <si>
    <t>ab 2002</t>
  </si>
  <si>
    <t>ab 2000</t>
  </si>
  <si>
    <t>Sanierungsjahre</t>
  </si>
  <si>
    <t>Errechnung der "Sanierungsjahre" für jedes einzelne Betriebsjahr</t>
  </si>
  <si>
    <r>
      <t xml:space="preserve">Hinweise zum </t>
    </r>
    <r>
      <rPr>
        <b/>
        <sz val="11"/>
        <color theme="1"/>
        <rFont val="Calibri"/>
        <family val="2"/>
        <scheme val="minor"/>
      </rPr>
      <t>BLATTSCHUTZ</t>
    </r>
    <r>
      <rPr>
        <sz val="11"/>
        <color theme="1"/>
        <rFont val="Calibri"/>
        <family val="2"/>
        <scheme val="minor"/>
      </rPr>
      <t xml:space="preserve"> siehe unten</t>
    </r>
  </si>
  <si>
    <t>Das Feld J9 muss "ungesperrt sein, sonst funktioniert das Kontrollkästchen k9 nicht !</t>
  </si>
  <si>
    <t>führt zu: Z_21 und Z_36</t>
  </si>
  <si>
    <t>Quellen: Z_20;Z_15</t>
  </si>
  <si>
    <t>Wenn Konz.=0 (also in diesem Jahr keine Eingabe in Z_15)), dann wird das Feld ebenfalls 0, damit Schriftfarbe BLAU (s.u.)</t>
  </si>
  <si>
    <t>ohne Eintrag, kann wahrscheinlich gelöscht werden</t>
  </si>
  <si>
    <t>Kopie aus E10 (Sanierungszielwert), damit in Dia-4 eine Linie erzeugt wird</t>
  </si>
  <si>
    <t xml:space="preserve">                   Z_15</t>
  </si>
  <si>
    <r>
      <t xml:space="preserve">Gesamtkosten </t>
    </r>
    <r>
      <rPr>
        <vertAlign val="subscript"/>
        <sz val="9"/>
        <rFont val="Arial"/>
        <family val="2"/>
      </rPr>
      <t>kumulativ</t>
    </r>
  </si>
  <si>
    <t>Kopie von V5, damit in Dia-7 eine Linie erzeugt werden könnte</t>
  </si>
  <si>
    <t>Quelle: J9</t>
  </si>
  <si>
    <t>AB2, AB4</t>
  </si>
  <si>
    <t>AB3, AB5</t>
  </si>
  <si>
    <t>5 Jahre</t>
  </si>
  <si>
    <t>Z 35</t>
  </si>
  <si>
    <t>10 Jahre</t>
  </si>
  <si>
    <t>Laufzeit/Sanierungsjahre</t>
  </si>
  <si>
    <t>Bessere Idee?</t>
  </si>
  <si>
    <t>"Laufzeit" anstelle von Jahreszahlen, damit "vernünftige" Trendlinie möglich</t>
  </si>
  <si>
    <t>steuert I9, J9</t>
  </si>
  <si>
    <t>I9, J9</t>
  </si>
  <si>
    <t>In Betrieb?</t>
  </si>
  <si>
    <t>Wenn Konz.&gt;0, dann "1" sonst "0"; Addition aller "1" zur Errechnung der Betriebsjahre (s. Z_29)</t>
  </si>
  <si>
    <r>
      <t xml:space="preserve">    Gesamtkosten </t>
    </r>
    <r>
      <rPr>
        <vertAlign val="subscript"/>
        <sz val="9"/>
        <color theme="0"/>
        <rFont val="Arial"/>
        <family val="2"/>
      </rPr>
      <t>kumulativ [1000€]</t>
    </r>
  </si>
  <si>
    <r>
      <t xml:space="preserve">    Austragsmenge </t>
    </r>
    <r>
      <rPr>
        <vertAlign val="subscript"/>
        <sz val="9"/>
        <color theme="0"/>
        <rFont val="Arial"/>
        <family val="2"/>
      </rPr>
      <t>jährlich</t>
    </r>
    <r>
      <rPr>
        <sz val="9"/>
        <color theme="0"/>
        <rFont val="Arial"/>
        <family val="2"/>
      </rPr>
      <t xml:space="preserve"> </t>
    </r>
  </si>
  <si>
    <r>
      <t xml:space="preserve">    Austragsmenge</t>
    </r>
    <r>
      <rPr>
        <vertAlign val="subscript"/>
        <sz val="9"/>
        <color theme="0"/>
        <rFont val="Arial"/>
        <family val="2"/>
      </rPr>
      <t>kumulativ</t>
    </r>
    <r>
      <rPr>
        <sz val="9"/>
        <color theme="0"/>
        <rFont val="Arial"/>
        <family val="2"/>
      </rPr>
      <t xml:space="preserve"> </t>
    </r>
  </si>
  <si>
    <r>
      <t xml:space="preserve">    Gesamtkosten </t>
    </r>
    <r>
      <rPr>
        <vertAlign val="subscript"/>
        <sz val="9"/>
        <color theme="0"/>
        <rFont val="Arial"/>
        <family val="2"/>
      </rPr>
      <t>kumulativ</t>
    </r>
  </si>
  <si>
    <r>
      <t xml:space="preserve">    Austragsmenge </t>
    </r>
    <r>
      <rPr>
        <vertAlign val="subscript"/>
        <sz val="9"/>
        <color theme="0"/>
        <rFont val="Arial"/>
        <family val="2"/>
      </rPr>
      <t>kumulativ, Zunahme%</t>
    </r>
  </si>
  <si>
    <t>Stand 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</si>
</sst>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_-* #,##0\ _€_-;\-* #,##0\ _€_-;_-* &quot;-&quot;??\ _€_-;_-@_-"/>
    <numFmt numFmtId="168" formatCode="dd/mm/yyyy;@"/>
  </numFmts>
  <fonts count="78" x14ac:knownFonts="1">
    <font>
      <sz val="11"/>
      <color theme="1"/>
      <name val="Calibri"/>
      <family val="2"/>
      <scheme val="minor"/>
    </font>
    <font>
      <b/>
      <sz val="20"/>
      <color rgb="FF003399"/>
      <name val="Arial"/>
      <family val="2"/>
    </font>
    <font>
      <sz val="11"/>
      <color rgb="FF003399"/>
      <name val="Arial"/>
      <family val="2"/>
    </font>
    <font>
      <sz val="11"/>
      <color theme="1"/>
      <name val="Arial"/>
      <family val="2"/>
    </font>
    <font>
      <sz val="12"/>
      <color rgb="FF003399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8"/>
      <color rgb="FF003399"/>
      <name val="Arial"/>
      <family val="2"/>
    </font>
    <font>
      <sz val="10"/>
      <color rgb="FF003399"/>
      <name val="Arial"/>
      <family val="2"/>
    </font>
    <font>
      <b/>
      <sz val="13"/>
      <color rgb="FF003399"/>
      <name val="Arial"/>
      <family val="2"/>
    </font>
    <font>
      <sz val="8"/>
      <color theme="1"/>
      <name val="Arial"/>
      <family val="2"/>
    </font>
    <font>
      <sz val="7"/>
      <color rgb="FFC00000"/>
      <name val="Arial"/>
      <family val="2"/>
    </font>
    <font>
      <b/>
      <sz val="8"/>
      <color indexed="9"/>
      <name val="Arial"/>
      <family val="2"/>
    </font>
    <font>
      <sz val="7"/>
      <color theme="1"/>
      <name val="Arial"/>
      <family val="2"/>
    </font>
    <font>
      <i/>
      <sz val="10"/>
      <color theme="5" tint="-0.249977111117893"/>
      <name val="Arial"/>
      <family val="2"/>
    </font>
    <font>
      <sz val="9"/>
      <color theme="4" tint="0.59999389629810485"/>
      <name val="Arial"/>
      <family val="2"/>
    </font>
    <font>
      <sz val="11"/>
      <color theme="4" tint="0.59999389629810485"/>
      <name val="Arial"/>
      <family val="2"/>
    </font>
    <font>
      <sz val="8"/>
      <color rgb="FFC00000"/>
      <name val="Arial"/>
      <family val="2"/>
    </font>
    <font>
      <vertAlign val="subscript"/>
      <sz val="9"/>
      <name val="Arial"/>
      <family val="2"/>
    </font>
    <font>
      <sz val="8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8"/>
      <color rgb="FFFF0000"/>
      <name val="Arial"/>
      <family val="2"/>
    </font>
    <font>
      <vertAlign val="subscript"/>
      <sz val="7"/>
      <color theme="1"/>
      <name val="Arial"/>
      <family val="2"/>
    </font>
    <font>
      <sz val="7"/>
      <color rgb="FF002060"/>
      <name val="Arial"/>
      <family val="2"/>
    </font>
    <font>
      <sz val="8"/>
      <color theme="5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 tint="-0.34998626667073579"/>
      <name val="Arial"/>
      <family val="2"/>
    </font>
    <font>
      <sz val="11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9"/>
      <color theme="5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rgb="FF000000"/>
      <name val="Segoe UI"/>
      <family val="2"/>
    </font>
    <font>
      <sz val="9"/>
      <color rgb="FFFFC00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9A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rgb="FF478F93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 tint="0.499984740745262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1.5"/>
      <name val="Calibri"/>
      <family val="2"/>
      <scheme val="minor"/>
    </font>
    <font>
      <b/>
      <sz val="11.5"/>
      <name val="Calibri"/>
      <family val="2"/>
      <scheme val="minor"/>
    </font>
    <font>
      <sz val="12"/>
      <name val="Arial"/>
      <family val="2"/>
    </font>
    <font>
      <sz val="12"/>
      <color theme="0"/>
      <name val="Arial"/>
      <family val="2"/>
    </font>
    <font>
      <sz val="11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0"/>
      <name val="Arial"/>
      <family val="2"/>
    </font>
    <font>
      <vertAlign val="subscript"/>
      <sz val="9"/>
      <color theme="0"/>
      <name val="Arial"/>
      <family val="2"/>
    </font>
    <font>
      <sz val="6"/>
      <color theme="0"/>
      <name val="Arial"/>
      <family val="2"/>
    </font>
    <font>
      <sz val="7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44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2" borderId="0" xfId="0" applyFont="1" applyFill="1" applyBorder="1"/>
    <xf numFmtId="0" fontId="3" fillId="2" borderId="0" xfId="0" applyFont="1" applyFill="1" applyBorder="1"/>
    <xf numFmtId="0" fontId="6" fillId="3" borderId="0" xfId="0" applyFont="1" applyFill="1" applyBorder="1"/>
    <xf numFmtId="0" fontId="3" fillId="3" borderId="0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19" fillId="2" borderId="0" xfId="0" applyFont="1" applyFill="1" applyBorder="1"/>
    <xf numFmtId="0" fontId="20" fillId="3" borderId="0" xfId="0" applyFont="1" applyFill="1" applyBorder="1"/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4" fillId="0" borderId="0" xfId="0" applyFont="1" applyBorder="1" applyAlignment="1">
      <alignment vertical="center"/>
    </xf>
    <xf numFmtId="0" fontId="25" fillId="0" borderId="0" xfId="0" applyFont="1" applyBorder="1"/>
    <xf numFmtId="0" fontId="8" fillId="0" borderId="0" xfId="0" applyFont="1" applyBorder="1" applyAlignment="1">
      <alignment horizontal="center"/>
    </xf>
    <xf numFmtId="0" fontId="26" fillId="0" borderId="0" xfId="0" applyFont="1" applyBorder="1"/>
    <xf numFmtId="0" fontId="15" fillId="0" borderId="0" xfId="0" applyFont="1" applyBorder="1" applyAlignment="1">
      <alignment horizontal="center"/>
    </xf>
    <xf numFmtId="0" fontId="28" fillId="4" borderId="0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6" fillId="13" borderId="0" xfId="0" applyFont="1" applyFill="1" applyBorder="1"/>
    <xf numFmtId="0" fontId="3" fillId="13" borderId="0" xfId="0" applyFont="1" applyFill="1" applyBorder="1"/>
    <xf numFmtId="0" fontId="30" fillId="13" borderId="0" xfId="0" applyFont="1" applyFill="1" applyBorder="1"/>
    <xf numFmtId="0" fontId="23" fillId="14" borderId="0" xfId="0" applyFont="1" applyFill="1" applyBorder="1"/>
    <xf numFmtId="0" fontId="29" fillId="0" borderId="0" xfId="0" applyFont="1" applyBorder="1" applyAlignment="1">
      <alignment horizontal="right"/>
    </xf>
    <xf numFmtId="0" fontId="32" fillId="0" borderId="0" xfId="0" applyFont="1" applyBorder="1"/>
    <xf numFmtId="3" fontId="14" fillId="3" borderId="0" xfId="0" applyNumberFormat="1" applyFont="1" applyFill="1" applyBorder="1" applyAlignment="1">
      <alignment horizontal="center" vertical="center" shrinkToFit="1"/>
    </xf>
    <xf numFmtId="1" fontId="14" fillId="3" borderId="0" xfId="0" applyNumberFormat="1" applyFont="1" applyFill="1" applyBorder="1" applyAlignment="1">
      <alignment horizontal="center" vertical="center" shrinkToFit="1"/>
    </xf>
    <xf numFmtId="166" fontId="14" fillId="3" borderId="0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/>
    <xf numFmtId="0" fontId="31" fillId="0" borderId="0" xfId="0" applyFont="1" applyBorder="1"/>
    <xf numFmtId="0" fontId="37" fillId="0" borderId="0" xfId="0" applyFont="1" applyBorder="1"/>
    <xf numFmtId="0" fontId="26" fillId="0" borderId="0" xfId="0" applyFont="1" applyFill="1" applyBorder="1"/>
    <xf numFmtId="0" fontId="15" fillId="0" borderId="0" xfId="0" applyFont="1" applyBorder="1"/>
    <xf numFmtId="0" fontId="29" fillId="0" borderId="0" xfId="0" applyFont="1" applyBorder="1" applyAlignment="1">
      <alignment vertical="top"/>
    </xf>
    <xf numFmtId="0" fontId="40" fillId="0" borderId="0" xfId="0" applyFont="1" applyBorder="1"/>
    <xf numFmtId="0" fontId="41" fillId="0" borderId="0" xfId="0" applyFont="1" applyBorder="1"/>
    <xf numFmtId="0" fontId="42" fillId="0" borderId="0" xfId="0" applyFont="1" applyBorder="1"/>
    <xf numFmtId="0" fontId="14" fillId="0" borderId="0" xfId="0" applyFont="1" applyBorder="1"/>
    <xf numFmtId="0" fontId="13" fillId="0" borderId="0" xfId="0" applyFont="1" applyBorder="1"/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/>
    <xf numFmtId="0" fontId="22" fillId="0" borderId="0" xfId="0" applyFont="1" applyBorder="1" applyAlignment="1">
      <alignment horizontal="left" shrinkToFit="1"/>
    </xf>
    <xf numFmtId="0" fontId="13" fillId="14" borderId="0" xfId="0" applyFont="1" applyFill="1" applyBorder="1"/>
    <xf numFmtId="165" fontId="39" fillId="15" borderId="0" xfId="0" applyNumberFormat="1" applyFont="1" applyFill="1" applyBorder="1" applyAlignment="1" applyProtection="1">
      <alignment horizontal="center" vertical="center" shrinkToFit="1"/>
      <protection locked="0"/>
    </xf>
    <xf numFmtId="0" fontId="36" fillId="0" borderId="0" xfId="0" applyFont="1" applyBorder="1"/>
    <xf numFmtId="0" fontId="35" fillId="0" borderId="0" xfId="0" applyFont="1" applyBorder="1"/>
    <xf numFmtId="0" fontId="43" fillId="0" borderId="0" xfId="0" applyFont="1" applyBorder="1"/>
    <xf numFmtId="0" fontId="44" fillId="0" borderId="0" xfId="0" applyFont="1" applyBorder="1"/>
    <xf numFmtId="0" fontId="44" fillId="0" borderId="0" xfId="0" applyFont="1" applyFill="1" applyBorder="1"/>
    <xf numFmtId="0" fontId="45" fillId="14" borderId="0" xfId="0" applyFont="1" applyFill="1" applyBorder="1"/>
    <xf numFmtId="0" fontId="46" fillId="0" borderId="0" xfId="0" applyFont="1" applyFill="1" applyBorder="1"/>
    <xf numFmtId="0" fontId="22" fillId="2" borderId="0" xfId="0" applyFont="1" applyFill="1" applyBorder="1" applyAlignment="1">
      <alignment horizontal="left" shrinkToFit="1"/>
    </xf>
    <xf numFmtId="0" fontId="44" fillId="2" borderId="0" xfId="0" applyFont="1" applyFill="1" applyBorder="1"/>
    <xf numFmtId="0" fontId="47" fillId="0" borderId="0" xfId="0" applyFont="1" applyBorder="1"/>
    <xf numFmtId="0" fontId="47" fillId="0" borderId="0" xfId="0" applyFont="1" applyBorder="1" applyAlignment="1">
      <alignment horizontal="left"/>
    </xf>
    <xf numFmtId="0" fontId="48" fillId="0" borderId="0" xfId="0" applyFont="1"/>
    <xf numFmtId="0" fontId="49" fillId="0" borderId="0" xfId="0" applyFont="1"/>
    <xf numFmtId="0" fontId="7" fillId="0" borderId="0" xfId="0" applyFont="1" applyBorder="1" applyAlignment="1">
      <alignment vertical="center" wrapText="1"/>
    </xf>
    <xf numFmtId="0" fontId="51" fillId="0" borderId="0" xfId="0" applyFont="1" applyBorder="1"/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8" fillId="0" borderId="0" xfId="0" applyFont="1" applyFill="1" applyBorder="1" applyAlignment="1">
      <alignment horizontal="left"/>
    </xf>
    <xf numFmtId="0" fontId="56" fillId="0" borderId="0" xfId="0" applyFont="1"/>
    <xf numFmtId="0" fontId="43" fillId="0" borderId="0" xfId="0" applyFont="1" applyBorder="1" applyAlignment="1">
      <alignment horizontal="left"/>
    </xf>
    <xf numFmtId="0" fontId="43" fillId="0" borderId="0" xfId="0" applyFont="1" applyFill="1" applyBorder="1" applyAlignment="1">
      <alignment horizontal="left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0" fillId="0" borderId="0" xfId="0" applyAlignment="1"/>
    <xf numFmtId="0" fontId="7" fillId="0" borderId="0" xfId="0" applyFont="1" applyBorder="1" applyAlignment="1">
      <alignment horizontal="left" vertical="center"/>
    </xf>
    <xf numFmtId="0" fontId="14" fillId="14" borderId="0" xfId="0" applyFont="1" applyFill="1" applyBorder="1"/>
    <xf numFmtId="3" fontId="14" fillId="14" borderId="0" xfId="0" applyNumberFormat="1" applyFont="1" applyFill="1" applyBorder="1" applyAlignment="1">
      <alignment shrinkToFit="1"/>
    </xf>
    <xf numFmtId="0" fontId="14" fillId="14" borderId="0" xfId="0" applyFont="1" applyFill="1" applyBorder="1" applyAlignment="1">
      <alignment shrinkToFit="1"/>
    </xf>
    <xf numFmtId="4" fontId="14" fillId="14" borderId="0" xfId="0" applyNumberFormat="1" applyFont="1" applyFill="1" applyBorder="1" applyAlignment="1">
      <alignment shrinkToFit="1"/>
    </xf>
    <xf numFmtId="3" fontId="14" fillId="14" borderId="0" xfId="0" applyNumberFormat="1" applyFont="1" applyFill="1" applyBorder="1"/>
    <xf numFmtId="0" fontId="63" fillId="0" borderId="0" xfId="0" applyFont="1" applyBorder="1"/>
    <xf numFmtId="0" fontId="64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 wrapText="1"/>
    </xf>
    <xf numFmtId="0" fontId="67" fillId="0" borderId="0" xfId="0" applyFont="1" applyAlignment="1">
      <alignment vertical="center" wrapText="1"/>
    </xf>
    <xf numFmtId="0" fontId="62" fillId="0" borderId="0" xfId="0" applyFont="1"/>
    <xf numFmtId="0" fontId="0" fillId="0" borderId="0" xfId="0" applyFont="1"/>
    <xf numFmtId="0" fontId="12" fillId="14" borderId="0" xfId="0" applyFont="1" applyFill="1" applyBorder="1"/>
    <xf numFmtId="0" fontId="14" fillId="0" borderId="0" xfId="0" applyFont="1" applyFill="1" applyBorder="1"/>
    <xf numFmtId="0" fontId="69" fillId="0" borderId="0" xfId="0" applyFont="1" applyBorder="1" applyAlignment="1">
      <alignment vertical="center"/>
    </xf>
    <xf numFmtId="0" fontId="12" fillId="0" borderId="0" xfId="0" applyFont="1" applyFill="1" applyBorder="1"/>
    <xf numFmtId="0" fontId="15" fillId="14" borderId="0" xfId="0" applyFont="1" applyFill="1" applyBorder="1"/>
    <xf numFmtId="0" fontId="15" fillId="0" borderId="0" xfId="0" applyFont="1" applyFill="1" applyBorder="1"/>
    <xf numFmtId="0" fontId="13" fillId="0" borderId="0" xfId="0" applyFont="1" applyFill="1" applyBorder="1"/>
    <xf numFmtId="0" fontId="70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1" fillId="2" borderId="0" xfId="0" applyFont="1" applyFill="1" applyBorder="1" applyAlignment="1" applyProtection="1">
      <alignment horizontal="left" shrinkToFit="1"/>
      <protection locked="0"/>
    </xf>
    <xf numFmtId="0" fontId="3" fillId="0" borderId="0" xfId="0" applyFont="1" applyBorder="1" applyProtection="1">
      <protection locked="0"/>
    </xf>
    <xf numFmtId="3" fontId="27" fillId="2" borderId="0" xfId="0" applyNumberFormat="1" applyFont="1" applyFill="1" applyBorder="1" applyAlignment="1" applyProtection="1">
      <alignment horizontal="center" vertical="center" shrinkToFit="1"/>
      <protection locked="0"/>
    </xf>
    <xf numFmtId="3" fontId="33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/>
    <xf numFmtId="0" fontId="13" fillId="0" borderId="0" xfId="0" applyFont="1" applyBorder="1"/>
    <xf numFmtId="0" fontId="48" fillId="0" borderId="0" xfId="0" applyFont="1"/>
    <xf numFmtId="3" fontId="35" fillId="0" borderId="0" xfId="0" applyNumberFormat="1" applyFont="1" applyBorder="1"/>
    <xf numFmtId="0" fontId="71" fillId="0" borderId="0" xfId="0" applyFont="1"/>
    <xf numFmtId="0" fontId="72" fillId="0" borderId="0" xfId="0" applyFont="1"/>
    <xf numFmtId="0" fontId="73" fillId="0" borderId="0" xfId="0" applyFont="1"/>
    <xf numFmtId="3" fontId="14" fillId="0" borderId="0" xfId="0" applyNumberFormat="1" applyFont="1" applyBorder="1"/>
    <xf numFmtId="0" fontId="74" fillId="14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74" fillId="14" borderId="0" xfId="0" applyFont="1" applyFill="1" applyBorder="1" applyAlignment="1">
      <alignment horizontal="center"/>
    </xf>
    <xf numFmtId="3" fontId="14" fillId="14" borderId="0" xfId="0" applyNumberFormat="1" applyFont="1" applyFill="1" applyBorder="1" applyAlignment="1">
      <alignment horizontal="center" vertical="center" shrinkToFit="1"/>
    </xf>
    <xf numFmtId="0" fontId="74" fillId="0" borderId="0" xfId="0" applyFont="1" applyBorder="1" applyAlignment="1">
      <alignment horizontal="center"/>
    </xf>
    <xf numFmtId="167" fontId="76" fillId="14" borderId="0" xfId="21" applyNumberFormat="1" applyFont="1" applyFill="1" applyBorder="1" applyAlignment="1">
      <alignment horizontal="center" vertical="center" shrinkToFit="1"/>
    </xf>
    <xf numFmtId="0" fontId="77" fillId="0" borderId="0" xfId="0" applyFont="1" applyBorder="1"/>
    <xf numFmtId="4" fontId="77" fillId="0" borderId="0" xfId="0" applyNumberFormat="1" applyFont="1" applyBorder="1"/>
    <xf numFmtId="165" fontId="77" fillId="0" borderId="0" xfId="0" applyNumberFormat="1" applyFont="1" applyBorder="1"/>
    <xf numFmtId="3" fontId="76" fillId="0" borderId="0" xfId="0" applyNumberFormat="1" applyFont="1" applyBorder="1"/>
    <xf numFmtId="0" fontId="74" fillId="0" borderId="0" xfId="0" applyFont="1" applyBorder="1" applyAlignment="1">
      <alignment horizontal="left" vertical="center" wrapText="1"/>
    </xf>
    <xf numFmtId="166" fontId="14" fillId="0" borderId="0" xfId="0" applyNumberFormat="1" applyFont="1" applyFill="1" applyBorder="1" applyAlignment="1">
      <alignment horizontal="center" vertical="center" shrinkToFit="1"/>
    </xf>
    <xf numFmtId="3" fontId="14" fillId="0" borderId="0" xfId="0" applyNumberFormat="1" applyFont="1" applyFill="1" applyBorder="1" applyAlignment="1">
      <alignment horizontal="center" vertical="center" shrinkToFit="1"/>
    </xf>
    <xf numFmtId="0" fontId="74" fillId="0" borderId="0" xfId="0" applyFont="1"/>
    <xf numFmtId="0" fontId="22" fillId="2" borderId="0" xfId="0" applyFont="1" applyFill="1" applyBorder="1" applyAlignment="1" applyProtection="1">
      <alignment horizontal="left" shrinkToFit="1"/>
      <protection locked="0"/>
    </xf>
    <xf numFmtId="168" fontId="9" fillId="2" borderId="0" xfId="0" applyNumberFormat="1" applyFont="1" applyFill="1" applyBorder="1" applyAlignment="1" applyProtection="1">
      <alignment horizontal="left" shrinkToFit="1"/>
      <protection locked="0"/>
    </xf>
    <xf numFmtId="0" fontId="9" fillId="2" borderId="0" xfId="0" applyFont="1" applyFill="1" applyBorder="1" applyAlignment="1" applyProtection="1">
      <alignment horizontal="left" shrinkToFit="1"/>
      <protection locked="0"/>
    </xf>
  </cellXfs>
  <cellStyles count="26">
    <cellStyle name="20 % - Akzent1" xfId="2"/>
    <cellStyle name="20 % - Akzent2" xfId="3"/>
    <cellStyle name="20 % - Akzent3" xfId="4"/>
    <cellStyle name="20 % - Akzent4" xfId="5"/>
    <cellStyle name="20 % - Akzent5" xfId="6"/>
    <cellStyle name="20 % - Akzent6" xfId="7"/>
    <cellStyle name="40 % - Akzent1" xfId="8"/>
    <cellStyle name="40 % - Akzent2" xfId="9"/>
    <cellStyle name="40 % - Akzent3" xfId="10"/>
    <cellStyle name="40 % - Akzent4" xfId="11"/>
    <cellStyle name="40 % - Akzent5" xfId="12"/>
    <cellStyle name="40 % - Akzent6" xfId="13"/>
    <cellStyle name="60 % - Akzent1" xfId="14"/>
    <cellStyle name="60 % - Akzent2" xfId="15"/>
    <cellStyle name="60 % - Akzent3" xfId="16"/>
    <cellStyle name="60 % - Akzent4" xfId="17"/>
    <cellStyle name="60 % - Akzent5" xfId="18"/>
    <cellStyle name="60 % - Akzent6" xfId="19"/>
    <cellStyle name="Euro" xfId="20"/>
    <cellStyle name="Euro 2" xfId="24"/>
    <cellStyle name="Euro 3" xfId="22"/>
    <cellStyle name="Komma" xfId="21" builtinId="3"/>
    <cellStyle name="Komma 2" xfId="25"/>
    <cellStyle name="Komma 3" xfId="23"/>
    <cellStyle name="Standard" xfId="0" builtinId="0"/>
    <cellStyle name="Standard 2" xfId="1"/>
  </cellStyles>
  <dxfs count="8">
    <dxf>
      <font>
        <color theme="3"/>
      </font>
    </dxf>
    <dxf>
      <font>
        <color theme="3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3"/>
      </font>
    </dxf>
    <dxf>
      <font>
        <color rgb="FF002060"/>
      </font>
    </dxf>
    <dxf>
      <font>
        <color theme="3"/>
      </font>
    </dxf>
  </dxfs>
  <tableStyles count="0" defaultTableStyle="TableStyleMedium9" defaultPivotStyle="PivotStyleLight16"/>
  <colors>
    <mruColors>
      <color rgb="FF9A0000"/>
      <color rgb="FF478F93"/>
      <color rgb="FFFFFFCC"/>
      <color rgb="FFFFFFE7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19" Type="http://schemas.openxmlformats.org/officeDocument/2006/relationships/customXml" Target="../customXml/item3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Sanierungserfolg [%] </a:t>
            </a:r>
          </a:p>
          <a:p>
            <a:pPr>
              <a:defRPr sz="1000"/>
            </a:pPr>
            <a:r>
              <a:rPr lang="en-US" sz="1000"/>
              <a:t>im  Sanierungsverlauf</a:t>
            </a:r>
          </a:p>
        </c:rich>
      </c:tx>
      <c:layout>
        <c:manualLayout>
          <c:xMode val="edge"/>
          <c:yMode val="edge"/>
          <c:x val="0.29367539682539678"/>
          <c:y val="1.41111111111111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531329430420574"/>
          <c:y val="0.27614704339318319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Projekt!$E$19:$AK$19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23-4474-B0E0-BE0CA860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%</a:t>
                </a:r>
              </a:p>
            </c:rich>
          </c:tx>
          <c:layout>
            <c:manualLayout>
              <c:xMode val="edge"/>
              <c:yMode val="edge"/>
              <c:x val="1.4147406839073397E-2"/>
              <c:y val="0.4785410444384101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 Austragsmenge </a:t>
            </a:r>
            <a:br>
              <a:rPr lang="en-US"/>
            </a:br>
            <a:r>
              <a:rPr lang="en-US"/>
              <a:t>(kumulativ und jährlich) </a:t>
            </a:r>
            <a:br>
              <a:rPr lang="en-US"/>
            </a:br>
            <a:endParaRPr lang="en-US"/>
          </a:p>
        </c:rich>
      </c:tx>
      <c:layout>
        <c:manualLayout>
          <c:xMode val="edge"/>
          <c:yMode val="edge"/>
          <c:x val="0.45772708104889731"/>
          <c:y val="4.50455578211864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617535495881711"/>
          <c:y val="0.24785680662524998"/>
          <c:w val="0.69614614216720272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7"/>
            <c:spPr>
              <a:solidFill>
                <a:srgbClr val="478F93"/>
              </a:solidFill>
              <a:ln>
                <a:noFill/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B7-4B44-A1EB-8B81EB5BD5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B7-4B44-A1EB-8B81EB5BD5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039-48B4-87DC-770E1DD335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39-48B4-87DC-770E1DD3358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39-48B4-87DC-770E1DD3358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B7-4B44-A1EB-8B81EB5BD53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39-48B4-87DC-770E1DD3358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39-48B4-87DC-770E1DD3358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39-48B4-87DC-770E1DD3358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B7-4B44-A1EB-8B81EB5BD53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39-48B4-87DC-770E1DD3358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39-48B4-87DC-770E1DD3358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39-48B4-87DC-770E1DD3358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B7-4B44-A1EB-8B81EB5BD53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39-48B4-87DC-770E1DD3358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39-48B4-87DC-770E1DD3358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39-48B4-87DC-770E1DD3358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7-4B44-A1EB-8B81EB5BD53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39-48B4-87DC-770E1DD3358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39-48B4-87DC-770E1DD3358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39-48B4-87DC-770E1DD3358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18-4F27-866C-E842E1DB341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478F93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Projekt!$E$37:$AK$37</c:f>
              <c:numCache>
                <c:formatCode>0.0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F3-4B1D-8D9B-CE3F85EE6B18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FB7-4B44-A1EB-8B81EB5BD5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FB7-4B44-A1EB-8B81EB5BD5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FB7-4B44-A1EB-8B81EB5BD5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FB7-4B44-A1EB-8B81EB5BD5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FB7-4B44-A1EB-8B81EB5BD5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FB7-4B44-A1EB-8B81EB5BD53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FB7-4B44-A1EB-8B81EB5BD53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FB7-4B44-A1EB-8B81EB5BD53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B7-4B44-A1EB-8B81EB5BD53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B7-4B44-A1EB-8B81EB5BD53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18-4F27-866C-E842E1DB341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B7-4B44-A1EB-8B81EB5BD53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B7-4B44-A1EB-8B81EB5BD53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B7-4B44-A1EB-8B81EB5BD53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18-4F27-866C-E842E1DB341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B7-4B44-A1EB-8B81EB5BD53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B7-4B44-A1EB-8B81EB5BD53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B7-4B44-A1EB-8B81EB5BD53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18-4F27-866C-E842E1DB341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B7-4B44-A1EB-8B81EB5BD53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B7-4B44-A1EB-8B81EB5BD53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B7-4B44-A1EB-8B81EB5BD53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18-4F27-866C-E842E1DB34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Projekt!$E$36:$AK$36</c:f>
              <c:numCache>
                <c:formatCode>0.0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F3-4B1D-8D9B-CE3F85EE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kg   bzw.  kg/a</a:t>
                </a:r>
              </a:p>
            </c:rich>
          </c:tx>
          <c:layout>
            <c:manualLayout>
              <c:xMode val="edge"/>
              <c:yMode val="edge"/>
              <c:x val="5.5188603430740134E-2"/>
              <c:y val="0.4489364526176284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890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Austragsmenge </a:t>
            </a:r>
            <a:r>
              <a:rPr lang="de-DE" sz="1400" baseline="-25000"/>
              <a:t>kumulativ, Zunahme%</a:t>
            </a:r>
          </a:p>
        </c:rich>
      </c:tx>
      <c:layout>
        <c:manualLayout>
          <c:xMode val="edge"/>
          <c:yMode val="edge"/>
          <c:x val="0.43416236851908002"/>
          <c:y val="5.94795009772526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75366881161415"/>
          <c:y val="0.21456443879202902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13-4D49-86E0-F15E23DDBCD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54-44FB-82ED-D95EE24DD92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54-44FB-82ED-D95EE24DD92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54-44FB-82ED-D95EE24DD92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54-44FB-82ED-D95EE24DD92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D6-43B6-AB4D-70352D2E81A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D6-43B6-AB4D-70352D2E81A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D6-43B6-AB4D-70352D2E81A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13-4D49-86E0-F15E23DDBCD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D6-43B6-AB4D-70352D2E81A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D6-43B6-AB4D-70352D2E81A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D6-43B6-AB4D-70352D2E81A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13-4D49-86E0-F15E23DDBCD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D6-43B6-AB4D-70352D2E81A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D6-43B6-AB4D-70352D2E81A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D6-43B6-AB4D-70352D2E81A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13-4D49-86E0-F15E23DDBCD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Projekt!$E$40:$AK$40</c:f>
              <c:numCache>
                <c:formatCode>0.0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7-4174-98BC-0E42A295346D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Projekt!$J$14:$AK$14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xVal>
          <c:yVal>
            <c:numRef>
              <c:f>Projekt!$E$33:$AK$33</c:f>
              <c:numCache>
                <c:formatCode>#,##0.0</c:formatCode>
                <c:ptCount val="3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D7-4174-98BC-0E42A295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5.5440682974222125E-2"/>
              <c:y val="0.5253351208455039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Konzentration</a:t>
            </a:r>
            <a:br>
              <a:rPr lang="de-DE" sz="1400"/>
            </a:br>
            <a:r>
              <a:rPr lang="de-DE" sz="1400"/>
              <a:t> im Sanierungsverlauf</a:t>
            </a:r>
          </a:p>
        </c:rich>
      </c:tx>
      <c:layout>
        <c:manualLayout>
          <c:xMode val="edge"/>
          <c:yMode val="edge"/>
          <c:x val="0.43527189849154629"/>
          <c:y val="7.23568914104780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304925158778215"/>
          <c:y val="0.21797782995821488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79-44A3-82F5-C20E2166311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79-44A3-82F5-C20E2166311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79-44A3-82F5-C20E2166311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5F-44B2-B441-A51DE934F5D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5F-44B2-B441-A51DE934F5D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5F-44B2-B441-A51DE934F5D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79-44A3-82F5-C20E2166311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B8-417B-82C9-C32D436D720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B8-417B-82C9-C32D436D720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B8-417B-82C9-C32D436D720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79-44A3-82F5-C20E2166311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B8-417B-82C9-C32D436D720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B8-417B-82C9-C32D436D720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B8-417B-82C9-C32D436D720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79-44A3-82F5-C20E2166311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B8-417B-82C9-C32D436D720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B8-417B-82C9-C32D436D720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B8-417B-82C9-C32D436D720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79-44A3-82F5-C20E2166311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B8-417B-82C9-C32D436D720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B8-417B-82C9-C32D436D720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B8-417B-82C9-C32D436D720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79-44A3-82F5-C20E2166311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power"/>
            <c:dispRSqr val="0"/>
            <c:dispEq val="0"/>
          </c:trendline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Projekt!$E$15:$AK$15</c:f>
              <c:numCache>
                <c:formatCode>#,##0</c:formatCode>
                <c:ptCount val="3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14-443A-9FCB-36D5197C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0472762252808644E-2"/>
              <c:y val="0.483264434051905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Prognose der Konzentrationsentwicklung</a:t>
            </a:r>
          </a:p>
        </c:rich>
      </c:tx>
      <c:layout>
        <c:manualLayout>
          <c:xMode val="edge"/>
          <c:yMode val="edge"/>
          <c:x val="0.32803423544538862"/>
          <c:y val="0.128327361280630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032224914509"/>
          <c:y val="0.25825262980525798"/>
          <c:w val="0.67686727166879179"/>
          <c:h val="0.58441386123227013"/>
        </c:manualLayout>
      </c:layout>
      <c:scatterChart>
        <c:scatterStyle val="line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13-4B1A-A7F8-C826AEDC29E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13-4B1A-A7F8-C826AEDC29E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13-4B1A-A7F8-C826AEDC29E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08-45F1-B26C-A0C35FBB1C7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13-4B1A-A7F8-C826AEDC29E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13-4B1A-A7F8-C826AEDC29E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13-4B1A-A7F8-C826AEDC29E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08-45F1-B26C-A0C35FBB1C7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13-4B1A-A7F8-C826AEDC29E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13-4B1A-A7F8-C826AEDC29E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13-4B1A-A7F8-C826AEDC29E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8-45F1-B26C-A0C35FBB1C7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13-4B1A-A7F8-C826AEDC29E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13-4B1A-A7F8-C826AEDC29E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13-4B1A-A7F8-C826AEDC29E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8-45F1-B26C-A0C35FBB1C7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exp"/>
            <c:forward val="5"/>
            <c:dispRSqr val="0"/>
            <c:dispEq val="0"/>
          </c:trendline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Projekt!$E$15:$AK$15</c:f>
              <c:numCache>
                <c:formatCode>#,##0</c:formatCode>
                <c:ptCount val="3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C2-4A2E-82E3-E9F0532F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scatterChart>
        <c:scatterStyle val="smoothMarker"/>
        <c:varyColors val="0"/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dLbls>
            <c:dLbl>
              <c:idx val="4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86B34A25-F9AA-4E78-8ED8-6CAA3446FBB7}" type="YVALUE">
                      <a:rPr lang="en-US">
                        <a:solidFill>
                          <a:srgbClr val="9A0000"/>
                        </a:solidFill>
                      </a:rPr>
                      <a:pPr>
                        <a:defRPr/>
                      </a:pPr>
                      <a:t>[Y-WERT]</a:t>
                    </a:fld>
                    <a:endParaRPr lang="de-DE"/>
                  </a:p>
                </c:rich>
              </c:tx>
              <c:spPr>
                <a:noFill/>
                <a:ln>
                  <a:solidFill>
                    <a:srgbClr val="C00000"/>
                  </a:solidFill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A3F-4621-AA52-913120AAA77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Projekt!$J$14:$AK$14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xVal>
          <c:yVal>
            <c:numRef>
              <c:f>Projekt!$E$30:$AK$30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C2-4A2E-82E3-E9F0532F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30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2734865703721946E-2"/>
              <c:y val="0.507763836009157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Sanierungserfolg [%] </a:t>
            </a:r>
          </a:p>
          <a:p>
            <a:pPr>
              <a:defRPr sz="1000"/>
            </a:pPr>
            <a:r>
              <a:rPr lang="en-US" sz="1400"/>
              <a:t>im  Sanierungsverlauf</a:t>
            </a:r>
          </a:p>
        </c:rich>
      </c:tx>
      <c:layout>
        <c:manualLayout>
          <c:xMode val="edge"/>
          <c:yMode val="edge"/>
          <c:x val="0.40739006294816082"/>
          <c:y val="0.10983485109397186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62964374972153"/>
          <c:y val="0.27401982041465528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D1-4521-92CC-EC4D223D283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D1-4521-92CC-EC4D223D283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D1-4521-92CC-EC4D223D283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41-492F-B1DE-4EBA2CB176E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D1-4521-92CC-EC4D223D283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D1-4521-92CC-EC4D223D283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D1-4521-92CC-EC4D223D283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41-492F-B1DE-4EBA2CB176E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D1-4521-92CC-EC4D223D283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D1-4521-92CC-EC4D223D283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D1-4521-92CC-EC4D223D283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41-492F-B1DE-4EBA2CB176E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D1-4521-92CC-EC4D223D283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D1-4521-92CC-EC4D223D283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D1-4521-92CC-EC4D223D283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41-492F-B1DE-4EBA2CB176ED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Projekt!$E$35:$AK$35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AE-42B4-8D49-94512370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6.6209542475579822E-2"/>
              <c:y val="0.5402296598048776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Austragsmenge (jährlich)</a:t>
            </a:r>
            <a:br>
              <a:rPr lang="en-US" sz="1400"/>
            </a:br>
            <a:r>
              <a:rPr lang="en-US" sz="1400"/>
              <a:t> im Sanierungsverlauf</a:t>
            </a:r>
          </a:p>
        </c:rich>
      </c:tx>
      <c:layout>
        <c:manualLayout>
          <c:xMode val="edge"/>
          <c:yMode val="edge"/>
          <c:x val="0.41552032316934834"/>
          <c:y val="0.100697468087497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05810549672044"/>
          <c:y val="0.23151666019296488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1F-4745-9A72-4780BF7FED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1F-4745-9A72-4780BF7FED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1F-4745-9A72-4780BF7FED7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AF-4862-9600-460AB451C1E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AF-4862-9600-460AB451C1E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AF-4862-9600-460AB451C1E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1F-4745-9A72-4780BF7FED7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AF-4862-9600-460AB451C1E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AF-4862-9600-460AB451C1E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AF-4862-9600-460AB451C1E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1F-4745-9A72-4780BF7FED7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AF-4862-9600-460AB451C1E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AF-4862-9600-460AB451C1E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AF-4862-9600-460AB451C1E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1F-4745-9A72-4780BF7FED7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AF-4862-9600-460AB451C1E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AF-4862-9600-460AB451C1E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AF-4862-9600-460AB451C1E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1F-4745-9A72-4780BF7FED7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AF-4862-9600-460AB451C1E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AF-4862-9600-460AB451C1E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AF-4862-9600-460AB451C1E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1F-4745-9A72-4780BF7FED7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9A0000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Projekt!$E$36:$AK$36</c:f>
              <c:numCache>
                <c:formatCode>0.0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AF-4C04-8E9E-E48C013AF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6.6800392807052578E-2"/>
              <c:y val="0.5100332327857737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(jährlich) </a:t>
            </a:r>
            <a:br>
              <a:rPr lang="en-US" sz="1400"/>
            </a:br>
            <a:r>
              <a:rPr lang="en-US" sz="1400"/>
              <a:t>- Prognose -</a:t>
            </a:r>
          </a:p>
        </c:rich>
      </c:tx>
      <c:layout>
        <c:manualLayout>
          <c:xMode val="edge"/>
          <c:yMode val="edge"/>
          <c:x val="0.36476706720860486"/>
          <c:y val="7.90454899403029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07756299535767"/>
          <c:y val="0.22977537678535562"/>
          <c:w val="0.6867216152536858"/>
          <c:h val="0.59757962276324395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91-4C91-977D-6F820EACF2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91-4C91-977D-6F820EACF2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A4-42AF-90B1-6F9BCF7AC83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1-4C91-977D-6F820EACF2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91-4C91-977D-6F820EACF2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91-4C91-977D-6F820EACF2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A4-42AF-90B1-6F9BCF7AC83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91-4C91-977D-6F820EACF2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91-4C91-977D-6F820EACF27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91-4C91-977D-6F820EACF27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A4-42AF-90B1-6F9BCF7AC83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891-4C91-977D-6F820EACF27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891-4C91-977D-6F820EACF27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A4-42AF-90B1-6F9BCF7AC832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9A0000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exp"/>
            <c:forward val="5"/>
            <c:dispRSqr val="0"/>
            <c:dispEq val="0"/>
          </c:trendline>
          <c:xVal>
            <c:numRef>
              <c:f>Projekt!$O$14:$AK$14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Projekt!$O$36:$AK$36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A-4739-8C06-651205696EED}"/>
            </c:ext>
          </c:extLst>
        </c:ser>
        <c:ser>
          <c:idx val="0"/>
          <c:order val="1"/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5-4DF2-98E5-C52A9FEA2C1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5-4DF2-98E5-C52A9FEA2C1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3D5-4DF2-98E5-C52A9FEA2C1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3D5-4DF2-98E5-C52A9FEA2C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3D5-4DF2-98E5-C52A9FEA2C1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3D5-4DF2-98E5-C52A9FEA2C1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3D5-4DF2-98E5-C52A9FEA2C1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3D5-4DF2-98E5-C52A9FEA2C1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3D5-4DF2-98E5-C52A9FEA2C1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3D5-4DF2-98E5-C52A9FEA2C1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D5-4DF2-98E5-C52A9FEA2C1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5-4DF2-98E5-C52A9FEA2C1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3D5-4DF2-98E5-C52A9FEA2C1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3D5-4DF2-98E5-C52A9FEA2C1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3D5-4DF2-98E5-C52A9FEA2C1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3D5-4DF2-98E5-C52A9FEA2C1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D5-4DF2-98E5-C52A9FEA2C1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3D5-4DF2-98E5-C52A9FEA2C1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3D5-4DF2-98E5-C52A9FEA2C1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3D5-4DF2-98E5-C52A9FEA2C1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D5-4DF2-98E5-C52A9FEA2C1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3D5-4DF2-98E5-C52A9FEA2C1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D5-4DF2-98E5-C52A9FEA2C1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D5-4DF2-98E5-C52A9FEA2C1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D5-4DF2-98E5-C52A9FEA2C1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D5-4DF2-98E5-C52A9FEA2C1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D5-4DF2-98E5-C52A9FEA2C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Projekt!$J$14:$AK$14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xVal>
          <c:yVal>
            <c:numRef>
              <c:f>Projekt!$E$31:$AK$31</c:f>
              <c:numCache>
                <c:formatCode>#,##0.00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DA-4739-8C06-65120569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30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5.8746834171710796E-2"/>
              <c:y val="0.494339907699919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(kumulativ) </a:t>
            </a:r>
            <a:br>
              <a:rPr lang="en-US" sz="1400"/>
            </a:br>
            <a:r>
              <a:rPr lang="en-US" sz="1400"/>
              <a:t>- Prognose - </a:t>
            </a:r>
          </a:p>
        </c:rich>
      </c:tx>
      <c:layout>
        <c:manualLayout>
          <c:xMode val="edge"/>
          <c:yMode val="edge"/>
          <c:x val="0.39025033304777912"/>
          <c:y val="8.42063618482728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2850071269909"/>
          <c:y val="0.2171142230661763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91-4B2E-997D-F97020D9081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91-4B2E-997D-F97020D908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91-4B2E-997D-F97020D9081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91-4B2E-997D-F97020D9081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44-4BAA-8441-AD810A2865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44-4BAA-8441-AD810A2865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44-4BAA-8441-AD810A28654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91-4B2E-997D-F97020D9081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20-4044-B0EE-7C43DFA8692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20-4044-B0EE-7C43DFA8692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0-4044-B0EE-7C43DFA8692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91-4B2E-997D-F97020D9081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20-4044-B0EE-7C43DFA8692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20-4044-B0EE-7C43DFA8692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20-4044-B0EE-7C43DFA8692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91-4B2E-997D-F97020D9081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20-4044-B0EE-7C43DFA8692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20-4044-B0EE-7C43DFA8692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20-4044-B0EE-7C43DFA8692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91-4B2E-997D-F97020D9081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36-4ABF-AE9E-EA909FE16C1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36-4ABF-AE9E-EA909FE16C1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36-4ABF-AE9E-EA909FE16C1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36-4ABF-AE9E-EA909FE16C1D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478F93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Projekt!$E$29:$AK$29</c:f>
              <c:numCache>
                <c:formatCode>General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xVal>
          <c:yVal>
            <c:numRef>
              <c:f>Projekt!$E$37:$AK$37</c:f>
              <c:numCache>
                <c:formatCode>0.0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FC-464D-990B-4A388CDB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4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200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4229888569101172"/>
              <c:y val="0.840993322121183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 val="autoZero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kg</a:t>
                </a:r>
              </a:p>
            </c:rich>
          </c:tx>
          <c:layout>
            <c:manualLayout>
              <c:xMode val="edge"/>
              <c:yMode val="edge"/>
              <c:x val="6.5186638907381064E-2"/>
              <c:y val="0.4918991630081457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Gesamtkosten pro kg Schadstoff</a:t>
            </a:r>
          </a:p>
          <a:p>
            <a:pPr>
              <a:defRPr/>
            </a:pPr>
            <a:r>
              <a:rPr lang="en-US" sz="1400"/>
              <a:t>im Sanierungsverlauf</a:t>
            </a:r>
          </a:p>
        </c:rich>
      </c:tx>
      <c:layout>
        <c:manualLayout>
          <c:xMode val="edge"/>
          <c:yMode val="edge"/>
          <c:x val="0.3051901082786902"/>
          <c:y val="7.2345166724201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24248607639672"/>
          <c:y val="0.21083799850225507"/>
          <c:w val="0.5714995246335611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Projekt!$E$39:$AK$39</c:f>
              <c:numCache>
                <c:formatCode>#,##0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55-490F-8754-37AAE13D472F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2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56-48A5-9158-1C80970F3F9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206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Projekt!$J$14:$AK$14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xVal>
          <c:yVal>
            <c:numRef>
              <c:f>Projekt!$E$34:$AK$34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55-490F-8754-37AAE13D472F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56-48A5-9158-1C80970F3F9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478F93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Projekt!$J$14:$AK$14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xVal>
          <c:yVal>
            <c:numRef>
              <c:f>Projekt!$E$42:$AK$42</c:f>
              <c:numCache>
                <c:formatCode>#,##0</c:formatCode>
                <c:ptCount val="3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  <c:pt idx="23">
                  <c:v>7000</c:v>
                </c:pt>
                <c:pt idx="24">
                  <c:v>7000</c:v>
                </c:pt>
                <c:pt idx="25">
                  <c:v>7000</c:v>
                </c:pt>
                <c:pt idx="26">
                  <c:v>7000</c:v>
                </c:pt>
                <c:pt idx="27">
                  <c:v>7000</c:v>
                </c:pt>
                <c:pt idx="28">
                  <c:v>7000</c:v>
                </c:pt>
                <c:pt idx="29">
                  <c:v>7000</c:v>
                </c:pt>
                <c:pt idx="30">
                  <c:v>7000</c:v>
                </c:pt>
                <c:pt idx="31">
                  <c:v>7000</c:v>
                </c:pt>
                <c:pt idx="3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55-490F-8754-37AAE13D472F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56-48A5-9158-1C80970F3F9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Projekt!$J$14:$AK$14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xVal>
          <c:yVal>
            <c:numRef>
              <c:f>Projekt!$E$43:$AK$43</c:f>
              <c:numCache>
                <c:formatCode>#,##0</c:formatCode>
                <c:ptCount val="3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  <c:pt idx="23">
                  <c:v>4400</c:v>
                </c:pt>
                <c:pt idx="24">
                  <c:v>4400</c:v>
                </c:pt>
                <c:pt idx="25">
                  <c:v>4400</c:v>
                </c:pt>
                <c:pt idx="26">
                  <c:v>4400</c:v>
                </c:pt>
                <c:pt idx="27">
                  <c:v>4400</c:v>
                </c:pt>
                <c:pt idx="28">
                  <c:v>4400</c:v>
                </c:pt>
                <c:pt idx="29">
                  <c:v>4400</c:v>
                </c:pt>
                <c:pt idx="30">
                  <c:v>4400</c:v>
                </c:pt>
                <c:pt idx="31">
                  <c:v>4400</c:v>
                </c:pt>
                <c:pt idx="3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55-490F-8754-37AAE13D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Austragsmenge (jährlich)</a:t>
            </a:r>
            <a:br>
              <a:rPr lang="en-US" sz="1000"/>
            </a:br>
            <a:r>
              <a:rPr lang="en-US" sz="1000"/>
              <a:t> im Sanierungsverlauf</a:t>
            </a:r>
          </a:p>
        </c:rich>
      </c:tx>
      <c:layout>
        <c:manualLayout>
          <c:xMode val="edge"/>
          <c:yMode val="edge"/>
          <c:x val="0.29358531746031746"/>
          <c:y val="1.77369976359338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363152268820644"/>
          <c:y val="0.24215261831588739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Projekt!$E$36:$AK$36</c:f>
              <c:numCache>
                <c:formatCode>0.0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B2-4C4F-8939-169647251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738231067710281E-2"/>
              <c:y val="0.448344646574350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Austragsmenge </a:t>
            </a:r>
            <a:r>
              <a:rPr lang="de-DE" sz="1000" baseline="-25000"/>
              <a:t>kumulativ, Zunahme%</a:t>
            </a:r>
          </a:p>
        </c:rich>
      </c:tx>
      <c:layout>
        <c:manualLayout>
          <c:xMode val="edge"/>
          <c:yMode val="edge"/>
          <c:x val="0.26975543422408521"/>
          <c:y val="3.96668779980456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25653383477303"/>
          <c:y val="0.22094595718781354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dPt>
            <c:idx val="11"/>
            <c:bubble3D val="0"/>
            <c:spPr>
              <a:ln w="1587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F239-44AC-80AF-27A618110446}"/>
              </c:ext>
            </c:extLst>
          </c:dPt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Projekt!$E$40:$AK$40</c:f>
              <c:numCache>
                <c:formatCode>0.0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1F-4E12-8B8C-2A6E59F2B589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Projekt!$E$33:$AK$33</c:f>
              <c:numCache>
                <c:formatCode>#,##0.0</c:formatCode>
                <c:ptCount val="3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1F-4E12-8B8C-2A6E59F2B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779629629629629E-2"/>
              <c:y val="0.470028148148148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Gesamtkosten pro kg Schadstoff</a:t>
            </a:r>
          </a:p>
          <a:p>
            <a:pPr>
              <a:defRPr/>
            </a:pPr>
            <a:r>
              <a:rPr lang="en-US" sz="1000"/>
              <a:t>im Sanierungsverlauf</a:t>
            </a:r>
          </a:p>
        </c:rich>
      </c:tx>
      <c:layout>
        <c:manualLayout>
          <c:xMode val="edge"/>
          <c:yMode val="edge"/>
          <c:x val="0.27402471100566544"/>
          <c:y val="2.12924763332728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01935636811454"/>
          <c:y val="0.25763621962124028"/>
          <c:w val="0.6071209737850288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Projekt!$E$39:$AK$39</c:f>
              <c:numCache>
                <c:formatCode>#,##0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5-4D8A-924E-E496FC47C27D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xVal>
            <c:numRef>
              <c:f>Projekt!$J$14:$AK$14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xVal>
          <c:yVal>
            <c:numRef>
              <c:f>Projekt!$E$34:$AK$34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5-4D8A-924E-E496FC47C27D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Projekt!$E$42:$AK$42</c:f>
              <c:numCache>
                <c:formatCode>#,##0</c:formatCode>
                <c:ptCount val="3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  <c:pt idx="23">
                  <c:v>7000</c:v>
                </c:pt>
                <c:pt idx="24">
                  <c:v>7000</c:v>
                </c:pt>
                <c:pt idx="25">
                  <c:v>7000</c:v>
                </c:pt>
                <c:pt idx="26">
                  <c:v>7000</c:v>
                </c:pt>
                <c:pt idx="27">
                  <c:v>7000</c:v>
                </c:pt>
                <c:pt idx="28">
                  <c:v>7000</c:v>
                </c:pt>
                <c:pt idx="29">
                  <c:v>7000</c:v>
                </c:pt>
                <c:pt idx="30">
                  <c:v>7000</c:v>
                </c:pt>
                <c:pt idx="31">
                  <c:v>7000</c:v>
                </c:pt>
                <c:pt idx="3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C5-4D8A-924E-E496FC47C27D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Projekt!$E$43:$AK$43</c:f>
              <c:numCache>
                <c:formatCode>#,##0</c:formatCode>
                <c:ptCount val="3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  <c:pt idx="23">
                  <c:v>4400</c:v>
                </c:pt>
                <c:pt idx="24">
                  <c:v>4400</c:v>
                </c:pt>
                <c:pt idx="25">
                  <c:v>4400</c:v>
                </c:pt>
                <c:pt idx="26">
                  <c:v>4400</c:v>
                </c:pt>
                <c:pt idx="27">
                  <c:v>4400</c:v>
                </c:pt>
                <c:pt idx="28">
                  <c:v>4400</c:v>
                </c:pt>
                <c:pt idx="29">
                  <c:v>4400</c:v>
                </c:pt>
                <c:pt idx="30">
                  <c:v>4400</c:v>
                </c:pt>
                <c:pt idx="31">
                  <c:v>4400</c:v>
                </c:pt>
                <c:pt idx="3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C5-4D8A-924E-E496FC47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Konzentration</a:t>
            </a:r>
            <a:br>
              <a:rPr lang="de-DE" sz="1000"/>
            </a:br>
            <a:r>
              <a:rPr lang="de-DE" sz="1000"/>
              <a:t> im Sanierungsverlauf</a:t>
            </a:r>
          </a:p>
        </c:rich>
      </c:tx>
      <c:layout>
        <c:manualLayout>
          <c:xMode val="edge"/>
          <c:yMode val="edge"/>
          <c:x val="0.36128888888888888"/>
          <c:y val="2.159444444444444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196162980294203"/>
          <c:y val="0.220105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power"/>
            <c:dispRSqr val="0"/>
            <c:dispEq val="0"/>
          </c:trendline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Projekt!$E$15:$AK$15</c:f>
              <c:numCache>
                <c:formatCode>#,##0</c:formatCode>
                <c:ptCount val="3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F8-4C05-8B51-0750A98B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4441666972860178E-2"/>
              <c:y val="0.4534836842777110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(jährlich) </a:t>
            </a:r>
            <a:br>
              <a:rPr lang="en-US" sz="1000"/>
            </a:br>
            <a:r>
              <a:rPr lang="en-US" sz="1000"/>
              <a:t>- Prognose -</a:t>
            </a:r>
          </a:p>
        </c:rich>
      </c:tx>
      <c:layout>
        <c:manualLayout>
          <c:xMode val="edge"/>
          <c:yMode val="edge"/>
          <c:x val="0.33462579365079365"/>
          <c:y val="1.73569739952718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454088862430137"/>
          <c:y val="0.2319025411846449"/>
          <c:w val="0.6867216152536858"/>
          <c:h val="0.64012353785096954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Projekt!$O$14:$AK$14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Projekt!$O$36:$AK$36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20-4A16-A001-89BD9C633A4C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Projekt!$J$14:$AK$14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xVal>
          <c:yVal>
            <c:numRef>
              <c:f>Projekt!$J$31:$AK$31</c:f>
              <c:numCache>
                <c:formatCode>#,##0.00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20-4A16-A001-89BD9C63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30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904983166856792E-2"/>
              <c:y val="0.44754173769515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Prognose der Konzentrationsentwicklung</a:t>
            </a:r>
          </a:p>
        </c:rich>
      </c:tx>
      <c:layout>
        <c:manualLayout>
          <c:xMode val="edge"/>
          <c:yMode val="edge"/>
          <c:x val="0.2513111111111111"/>
          <c:y val="1.3458888888888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367625347326273"/>
          <c:y val="0.27101570909970041"/>
          <c:w val="0.67686727166879179"/>
          <c:h val="0.58441386123227013"/>
        </c:manualLayout>
      </c:layout>
      <c:scatterChart>
        <c:scatterStyle val="line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Projekt!$E$15:$AK$15</c:f>
              <c:numCache>
                <c:formatCode>#,##0</c:formatCode>
                <c:ptCount val="3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97-46ED-AB86-4658298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scatterChart>
        <c:scatterStyle val="smoothMarker"/>
        <c:varyColors val="0"/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Projekt!$E$30:$AK$30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97-46ED-AB86-4658298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30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3963653707663882E-2"/>
              <c:y val="0.4503296452627104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(kumulativ) </a:t>
            </a:r>
            <a:br>
              <a:rPr lang="en-US" sz="1000"/>
            </a:br>
            <a:r>
              <a:rPr lang="en-US" sz="1000"/>
              <a:t>- Prognose - </a:t>
            </a:r>
          </a:p>
        </c:rich>
      </c:tx>
      <c:layout>
        <c:manualLayout>
          <c:xMode val="edge"/>
          <c:yMode val="edge"/>
          <c:x val="0.21625317460317461"/>
          <c:y val="2.2517730496453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650251297227333"/>
          <c:y val="0.2192413868698530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Projekt!$E$29:$AK$29</c:f>
              <c:numCache>
                <c:formatCode>General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xVal>
          <c:yVal>
            <c:numRef>
              <c:f>Projekt!$E$37:$AK$37</c:f>
              <c:numCache>
                <c:formatCode>0.0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E-4E94-B9CD-F7C0AD52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4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0393730158730162"/>
              <c:y val="0.885664444444444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 val="autoZero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 Austragsmenge </a:t>
            </a:r>
            <a:br>
              <a:rPr lang="en-US" sz="1000"/>
            </a:br>
            <a:r>
              <a:rPr lang="en-US" sz="1000"/>
              <a:t>(kumulativ und jährlich) </a:t>
            </a:r>
            <a:br>
              <a:rPr lang="en-US" sz="1000"/>
            </a:br>
            <a:endParaRPr lang="en-US" sz="1000"/>
          </a:p>
        </c:rich>
      </c:tx>
      <c:layout>
        <c:manualLayout>
          <c:xMode val="edge"/>
          <c:yMode val="edge"/>
          <c:x val="0.33213302469135797"/>
          <c:y val="1.54548148148148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1549969033698"/>
          <c:y val="0.22235179380422496"/>
          <c:w val="0.6330435908437636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Projekt!$E$37:$AK$37</c:f>
              <c:numCache>
                <c:formatCode>0.0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18-4E93-A416-9E8EE9D061C1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xVal>
            <c:numRef>
              <c:f>Projekt!$E$14:$AK$14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xVal>
          <c:yVal>
            <c:numRef>
              <c:f>Projekt!$E$36:$AK$36</c:f>
              <c:numCache>
                <c:formatCode>0.0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18-4E93-A416-9E8EE9D0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5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   </a:t>
                </a:r>
                <a:r>
                  <a:rPr lang="en-US" b="0"/>
                  <a:t>bzw.</a:t>
                </a:r>
                <a:r>
                  <a:rPr lang="en-US"/>
                  <a:t>  kg/a</a:t>
                </a:r>
              </a:p>
            </c:rich>
          </c:tx>
          <c:layout>
            <c:manualLayout>
              <c:xMode val="edge"/>
              <c:yMode val="edge"/>
              <c:x val="9.3491176141077825E-3"/>
              <c:y val="0.394057388020221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4"/>
  <sheetViews>
    <sheetView zoomScale="86" workbookViewId="0" zoomToFit="1"/>
  </sheetViews>
  <sheetProtection algorithmName="SHA-512" hashValue="KhiNyFiLffzRyw819ysbDyPE5AgW1r/iHkDGpwCmntEfyRWyX0bNJJ5z/TG17j6wVzntfC7ekIHXLWbEiE3d5g==" saltValue="RHCFkAoNf5ZSqzdDuaOqs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m5"/>
  <sheetViews>
    <sheetView zoomScale="86" workbookViewId="0" zoomToFit="1"/>
  </sheetViews>
  <sheetProtection algorithmName="SHA-512" hashValue="5b+NNCUhVCpnRZOycRCLzeQV/KxvPMQV/16dmyN9BGsDlsbHJoojqH/w17a98Rd92qhvKotlcCm+GZTbhjh22A==" saltValue="XqzWi020tHxWsNH9UqR8p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m6"/>
  <sheetViews>
    <sheetView zoomScale="86" workbookViewId="0" zoomToFit="1"/>
  </sheetViews>
  <sheetProtection algorithmName="SHA-512" hashValue="/Rm/c0QgEHyTJvpJIB2HShXo8kT2d1RLby7rS6WSW6IYG8P1oCicBYFrSx7axZoG1PqlSRiqpbQZaTqUoLeOkw==" saltValue="WM2iUMza7Fr3gGhT/t9cM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m7"/>
  <sheetViews>
    <sheetView zoomScale="86" workbookViewId="0" zoomToFit="1"/>
  </sheetViews>
  <sheetProtection algorithmName="SHA-512" hashValue="Y7J80jdMWSVoOT971l9JHHot1lDR0FOpGB2p9cKP+P9rOVOhTOYhEEkh5eu+VOG/3VPntPtGwkiJHDZ+cffknQ==" saltValue="tmrAUJQm/hC8Y+oNUHB49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m8"/>
  <sheetViews>
    <sheetView zoomScale="86" workbookViewId="0" zoomToFit="1"/>
  </sheetView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m9"/>
  <sheetViews>
    <sheetView zoomScale="86" workbookViewId="0" zoomToFit="1"/>
  </sheetViews>
  <sheetProtection algorithmName="SHA-512" hashValue="A7UnFICyr3Vk/cqwMhj2Hvt8TvBK2nKoERRqnStsWChCc+4d1RtLUkde/oeg2QFv53CDuOu+AJLnK+lAZO3aeg==" saltValue="Tl8pK50iOOJn25yfq1wqw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m10"/>
  <sheetViews>
    <sheetView zoomScale="86" workbookViewId="0" zoomToFit="1"/>
  </sheetViews>
  <sheetProtection algorithmName="SHA-512" hashValue="ziisvOo4nzjyfN15NUckmAYNH8HUjh8U7BgHWgbEbiEjdw0rG8vzsHET2yjWKgoo3jIRe4cz7wLo8Q3KWQPnvg==" saltValue="B+foaz11RzkJM3SufQj5f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m11"/>
  <sheetViews>
    <sheetView zoomScale="86" workbookViewId="0" zoomToFit="1"/>
  </sheetViews>
  <sheetProtection algorithmName="SHA-512" hashValue="gilk+TaiKy2oLWV+st6SwTu68W4e9djbCO4z9sYlFJSFEfV5V0BG5ADyoAdVqSmEgcmVAlPuIjwj3qVMUJesUQ==" saltValue="67AyHFl2/7NYutxOkYKjf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m12"/>
  <sheetViews>
    <sheetView zoomScale="80" workbookViewId="0"/>
  </sheetViews>
  <sheetProtection algorithmName="SHA-512" hashValue="tff75I7AS1m77p6mlp3SkYuPU4YEku34BIlgwvYTunnyZi88UnfeNwfbwLmFLkHMry0H3zmAZCLZ7kCS6pgbqw==" saltValue="HxAomw4ASTanrZh3fZeOE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trlProps/ctrlProp1.xml><?xml version="1.0" encoding="utf-8"?>
<formControlPr xmlns="http://schemas.microsoft.com/office/spreadsheetml/2009/9/main" objectType="CheckBox" checked="Checked" fmlaLink="$J$9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17318</xdr:colOff>
      <xdr:row>66</xdr:row>
      <xdr:rowOff>2597</xdr:rowOff>
    </xdr:from>
    <xdr:to>
      <xdr:col>30</xdr:col>
      <xdr:colOff>152400</xdr:colOff>
      <xdr:row>79</xdr:row>
      <xdr:rowOff>14666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138545</xdr:colOff>
      <xdr:row>82</xdr:row>
      <xdr:rowOff>51953</xdr:rowOff>
    </xdr:from>
    <xdr:to>
      <xdr:col>4</xdr:col>
      <xdr:colOff>157363</xdr:colOff>
      <xdr:row>95</xdr:row>
      <xdr:rowOff>64021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167123</xdr:colOff>
      <xdr:row>46</xdr:row>
      <xdr:rowOff>0</xdr:rowOff>
    </xdr:from>
    <xdr:to>
      <xdr:col>31</xdr:col>
      <xdr:colOff>84666</xdr:colOff>
      <xdr:row>62</xdr:row>
      <xdr:rowOff>10160</xdr:rowOff>
    </xdr:to>
    <xdr:graphicFrame macro="">
      <xdr:nvGraphicFramePr>
        <xdr:cNvPr id="17" name="Diagram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245226</xdr:colOff>
      <xdr:row>100</xdr:row>
      <xdr:rowOff>69271</xdr:rowOff>
    </xdr:from>
    <xdr:to>
      <xdr:col>17</xdr:col>
      <xdr:colOff>281362</xdr:colOff>
      <xdr:row>113</xdr:row>
      <xdr:rowOff>81339</xdr:rowOff>
    </xdr:to>
    <xdr:graphicFrame macro="">
      <xdr:nvGraphicFramePr>
        <xdr:cNvPr id="19" name="Diagram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218324</xdr:colOff>
      <xdr:row>65</xdr:row>
      <xdr:rowOff>122148</xdr:rowOff>
    </xdr:from>
    <xdr:to>
      <xdr:col>4</xdr:col>
      <xdr:colOff>237142</xdr:colOff>
      <xdr:row>78</xdr:row>
      <xdr:rowOff>134217</xdr:rowOff>
    </xdr:to>
    <xdr:graphicFrame macro="">
      <xdr:nvGraphicFramePr>
        <xdr:cNvPr id="21" name="Diagramm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216476</xdr:colOff>
      <xdr:row>82</xdr:row>
      <xdr:rowOff>48488</xdr:rowOff>
    </xdr:from>
    <xdr:to>
      <xdr:col>17</xdr:col>
      <xdr:colOff>252612</xdr:colOff>
      <xdr:row>95</xdr:row>
      <xdr:rowOff>60556</xdr:rowOff>
    </xdr:to>
    <xdr:graphicFrame macro="">
      <xdr:nvGraphicFramePr>
        <xdr:cNvPr id="23" name="Diagram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168785</xdr:colOff>
      <xdr:row>65</xdr:row>
      <xdr:rowOff>123401</xdr:rowOff>
    </xdr:from>
    <xdr:to>
      <xdr:col>17</xdr:col>
      <xdr:colOff>204921</xdr:colOff>
      <xdr:row>78</xdr:row>
      <xdr:rowOff>135470</xdr:rowOff>
    </xdr:to>
    <xdr:graphicFrame macro="">
      <xdr:nvGraphicFramePr>
        <xdr:cNvPr id="24" name="Diagram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212090</xdr:colOff>
      <xdr:row>96</xdr:row>
      <xdr:rowOff>106680</xdr:rowOff>
    </xdr:from>
    <xdr:to>
      <xdr:col>11</xdr:col>
      <xdr:colOff>299720</xdr:colOff>
      <xdr:row>96</xdr:row>
      <xdr:rowOff>106680</xdr:rowOff>
    </xdr:to>
    <xdr:cxnSp macro="">
      <xdr:nvCxnSpPr>
        <xdr:cNvPr id="28" name="Gerade Verbindung 27"/>
        <xdr:cNvCxnSpPr/>
      </xdr:nvCxnSpPr>
      <xdr:spPr>
        <a:xfrm>
          <a:off x="4844704" y="14281612"/>
          <a:ext cx="408016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120015</xdr:colOff>
      <xdr:row>79</xdr:row>
      <xdr:rowOff>95885</xdr:rowOff>
    </xdr:from>
    <xdr:to>
      <xdr:col>11</xdr:col>
      <xdr:colOff>249555</xdr:colOff>
      <xdr:row>79</xdr:row>
      <xdr:rowOff>95885</xdr:rowOff>
    </xdr:to>
    <xdr:cxnSp macro="">
      <xdr:nvCxnSpPr>
        <xdr:cNvPr id="29" name="Gerade Verbindung 28"/>
        <xdr:cNvCxnSpPr/>
      </xdr:nvCxnSpPr>
      <xdr:spPr>
        <a:xfrm>
          <a:off x="3791470" y="11681749"/>
          <a:ext cx="449926" cy="0"/>
        </a:xfrm>
        <a:prstGeom prst="line">
          <a:avLst/>
        </a:prstGeom>
        <a:ln w="19050">
          <a:solidFill>
            <a:srgbClr val="C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77931</xdr:colOff>
      <xdr:row>82</xdr:row>
      <xdr:rowOff>70041</xdr:rowOff>
    </xdr:from>
    <xdr:to>
      <xdr:col>30</xdr:col>
      <xdr:colOff>177800</xdr:colOff>
      <xdr:row>95</xdr:row>
      <xdr:rowOff>82109</xdr:rowOff>
    </xdr:to>
    <xdr:graphicFrame macro="">
      <xdr:nvGraphicFramePr>
        <xdr:cNvPr id="32" name="Diagramm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26266</xdr:colOff>
      <xdr:row>55</xdr:row>
      <xdr:rowOff>1655</xdr:rowOff>
    </xdr:from>
    <xdr:to>
      <xdr:col>33</xdr:col>
      <xdr:colOff>117706</xdr:colOff>
      <xdr:row>55</xdr:row>
      <xdr:rowOff>1655</xdr:rowOff>
    </xdr:to>
    <xdr:cxnSp macro="">
      <xdr:nvCxnSpPr>
        <xdr:cNvPr id="35" name="Gerade Verbindung 34"/>
        <xdr:cNvCxnSpPr/>
      </xdr:nvCxnSpPr>
      <xdr:spPr>
        <a:xfrm>
          <a:off x="12616199" y="7376122"/>
          <a:ext cx="430107" cy="0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149852</xdr:colOff>
      <xdr:row>106</xdr:row>
      <xdr:rowOff>101710</xdr:rowOff>
    </xdr:from>
    <xdr:to>
      <xdr:col>20</xdr:col>
      <xdr:colOff>241292</xdr:colOff>
      <xdr:row>106</xdr:row>
      <xdr:rowOff>101710</xdr:rowOff>
    </xdr:to>
    <xdr:cxnSp macro="">
      <xdr:nvCxnSpPr>
        <xdr:cNvPr id="26" name="Gerade Verbindung 25"/>
        <xdr:cNvCxnSpPr/>
      </xdr:nvCxnSpPr>
      <xdr:spPr>
        <a:xfrm>
          <a:off x="5601083" y="16965356"/>
          <a:ext cx="425547" cy="0"/>
        </a:xfrm>
        <a:prstGeom prst="line">
          <a:avLst/>
        </a:prstGeom>
        <a:ln w="19050">
          <a:solidFill>
            <a:srgbClr val="9A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38930</xdr:colOff>
      <xdr:row>46</xdr:row>
      <xdr:rowOff>0</xdr:rowOff>
    </xdr:from>
    <xdr:to>
      <xdr:col>15</xdr:col>
      <xdr:colOff>114680</xdr:colOff>
      <xdr:row>62</xdr:row>
      <xdr:rowOff>27477</xdr:rowOff>
    </xdr:to>
    <xdr:graphicFrame macro="">
      <xdr:nvGraphicFramePr>
        <xdr:cNvPr id="30" name="Diagram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150784</xdr:colOff>
      <xdr:row>110</xdr:row>
      <xdr:rowOff>94384</xdr:rowOff>
    </xdr:from>
    <xdr:to>
      <xdr:col>20</xdr:col>
      <xdr:colOff>242224</xdr:colOff>
      <xdr:row>110</xdr:row>
      <xdr:rowOff>94384</xdr:rowOff>
    </xdr:to>
    <xdr:cxnSp macro="">
      <xdr:nvCxnSpPr>
        <xdr:cNvPr id="31" name="Gerade Verbindung 30"/>
        <xdr:cNvCxnSpPr/>
      </xdr:nvCxnSpPr>
      <xdr:spPr>
        <a:xfrm>
          <a:off x="8608984" y="16734559"/>
          <a:ext cx="424815" cy="0"/>
        </a:xfrm>
        <a:prstGeom prst="line">
          <a:avLst/>
        </a:prstGeom>
        <a:ln w="19050">
          <a:solidFill>
            <a:schemeClr val="accent5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174164</xdr:colOff>
      <xdr:row>111</xdr:row>
      <xdr:rowOff>122959</xdr:rowOff>
    </xdr:from>
    <xdr:to>
      <xdr:col>20</xdr:col>
      <xdr:colOff>265604</xdr:colOff>
      <xdr:row>111</xdr:row>
      <xdr:rowOff>122959</xdr:rowOff>
    </xdr:to>
    <xdr:cxnSp macro="">
      <xdr:nvCxnSpPr>
        <xdr:cNvPr id="34" name="Gerade Verbindung 33"/>
        <xdr:cNvCxnSpPr/>
      </xdr:nvCxnSpPr>
      <xdr:spPr>
        <a:xfrm>
          <a:off x="8632364" y="16934584"/>
          <a:ext cx="424815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14836</xdr:colOff>
      <xdr:row>51</xdr:row>
      <xdr:rowOff>127808</xdr:rowOff>
    </xdr:from>
    <xdr:to>
      <xdr:col>17</xdr:col>
      <xdr:colOff>80010</xdr:colOff>
      <xdr:row>51</xdr:row>
      <xdr:rowOff>129540</xdr:rowOff>
    </xdr:to>
    <xdr:cxnSp macro="">
      <xdr:nvCxnSpPr>
        <xdr:cNvPr id="22" name="Gerade Verbindung 34"/>
        <xdr:cNvCxnSpPr/>
      </xdr:nvCxnSpPr>
      <xdr:spPr>
        <a:xfrm>
          <a:off x="7501486" y="10560858"/>
          <a:ext cx="401724" cy="1732"/>
        </a:xfrm>
        <a:prstGeom prst="line">
          <a:avLst/>
        </a:prstGeom>
        <a:ln w="19050">
          <a:solidFill>
            <a:srgbClr val="478F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3406</xdr:colOff>
      <xdr:row>53</xdr:row>
      <xdr:rowOff>143933</xdr:rowOff>
    </xdr:from>
    <xdr:to>
      <xdr:col>17</xdr:col>
      <xdr:colOff>21167</xdr:colOff>
      <xdr:row>53</xdr:row>
      <xdr:rowOff>145588</xdr:rowOff>
    </xdr:to>
    <xdr:cxnSp macro="">
      <xdr:nvCxnSpPr>
        <xdr:cNvPr id="25" name="Gerade Verbindung 34"/>
        <xdr:cNvCxnSpPr/>
      </xdr:nvCxnSpPr>
      <xdr:spPr>
        <a:xfrm flipV="1">
          <a:off x="7490056" y="10957983"/>
          <a:ext cx="354311" cy="1655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205740</xdr:colOff>
      <xdr:row>79</xdr:row>
      <xdr:rowOff>160020</xdr:rowOff>
    </xdr:from>
    <xdr:to>
      <xdr:col>12</xdr:col>
      <xdr:colOff>213360</xdr:colOff>
      <xdr:row>80</xdr:row>
      <xdr:rowOff>144780</xdr:rowOff>
    </xdr:to>
    <xdr:sp macro="" textlink="">
      <xdr:nvSpPr>
        <xdr:cNvPr id="10" name="Bogen 9"/>
        <xdr:cNvSpPr/>
      </xdr:nvSpPr>
      <xdr:spPr>
        <a:xfrm rot="10800000">
          <a:off x="3992880" y="1372362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281940</xdr:colOff>
      <xdr:row>96</xdr:row>
      <xdr:rowOff>152400</xdr:rowOff>
    </xdr:from>
    <xdr:to>
      <xdr:col>12</xdr:col>
      <xdr:colOff>289560</xdr:colOff>
      <xdr:row>97</xdr:row>
      <xdr:rowOff>137160</xdr:rowOff>
    </xdr:to>
    <xdr:sp macro="" textlink="">
      <xdr:nvSpPr>
        <xdr:cNvPr id="36" name="Bogen 35"/>
        <xdr:cNvSpPr/>
      </xdr:nvSpPr>
      <xdr:spPr>
        <a:xfrm rot="10800000">
          <a:off x="3733800" y="1634490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24</xdr:col>
      <xdr:colOff>269481</xdr:colOff>
      <xdr:row>96</xdr:row>
      <xdr:rowOff>68217</xdr:rowOff>
    </xdr:from>
    <xdr:to>
      <xdr:col>28</xdr:col>
      <xdr:colOff>105227</xdr:colOff>
      <xdr:row>97</xdr:row>
      <xdr:rowOff>74990</xdr:rowOff>
    </xdr:to>
    <xdr:sp macro="" textlink="">
      <xdr:nvSpPr>
        <xdr:cNvPr id="11" name="Bogen 10"/>
        <xdr:cNvSpPr/>
      </xdr:nvSpPr>
      <xdr:spPr>
        <a:xfrm flipH="1">
          <a:off x="10480281" y="18377988"/>
          <a:ext cx="1185575" cy="180945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19</xdr:col>
      <xdr:colOff>173298</xdr:colOff>
      <xdr:row>108</xdr:row>
      <xdr:rowOff>109172</xdr:rowOff>
    </xdr:from>
    <xdr:to>
      <xdr:col>20</xdr:col>
      <xdr:colOff>264738</xdr:colOff>
      <xdr:row>108</xdr:row>
      <xdr:rowOff>109172</xdr:rowOff>
    </xdr:to>
    <xdr:cxnSp macro="">
      <xdr:nvCxnSpPr>
        <xdr:cNvPr id="27" name="Gerade Verbindung 25"/>
        <xdr:cNvCxnSpPr/>
      </xdr:nvCxnSpPr>
      <xdr:spPr>
        <a:xfrm>
          <a:off x="5624529" y="17324510"/>
          <a:ext cx="425547" cy="0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7</xdr:row>
          <xdr:rowOff>99060</xdr:rowOff>
        </xdr:from>
        <xdr:to>
          <xdr:col>18</xdr:col>
          <xdr:colOff>45720</xdr:colOff>
          <xdr:row>9</xdr:row>
          <xdr:rowOff>137160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 handelt sich um einen Schadensfall mit LHKW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106680</xdr:colOff>
      <xdr:row>82</xdr:row>
      <xdr:rowOff>106680</xdr:rowOff>
    </xdr:from>
    <xdr:to>
      <xdr:col>22</xdr:col>
      <xdr:colOff>312420</xdr:colOff>
      <xdr:row>84</xdr:row>
      <xdr:rowOff>22860</xdr:rowOff>
    </xdr:to>
    <xdr:sp macro="" textlink="">
      <xdr:nvSpPr>
        <xdr:cNvPr id="37" name="Textfeld 36"/>
        <xdr:cNvSpPr txBox="1"/>
      </xdr:nvSpPr>
      <xdr:spPr>
        <a:xfrm>
          <a:off x="9258300" y="1210818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Dia-8</a:t>
          </a:r>
        </a:p>
      </xdr:txBody>
    </xdr:sp>
    <xdr:clientData/>
  </xdr:twoCellAnchor>
  <xdr:twoCellAnchor>
    <xdr:from>
      <xdr:col>7</xdr:col>
      <xdr:colOff>281940</xdr:colOff>
      <xdr:row>82</xdr:row>
      <xdr:rowOff>68580</xdr:rowOff>
    </xdr:from>
    <xdr:to>
      <xdr:col>9</xdr:col>
      <xdr:colOff>152400</xdr:colOff>
      <xdr:row>83</xdr:row>
      <xdr:rowOff>160020</xdr:rowOff>
    </xdr:to>
    <xdr:sp macro="" textlink="">
      <xdr:nvSpPr>
        <xdr:cNvPr id="38" name="Textfeld 37"/>
        <xdr:cNvSpPr txBox="1"/>
      </xdr:nvSpPr>
      <xdr:spPr>
        <a:xfrm>
          <a:off x="4739640" y="1207008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Dia-7</a:t>
          </a:r>
        </a:p>
      </xdr:txBody>
    </xdr:sp>
    <xdr:clientData/>
  </xdr:twoCellAnchor>
  <xdr:twoCellAnchor>
    <xdr:from>
      <xdr:col>1</xdr:col>
      <xdr:colOff>160020</xdr:colOff>
      <xdr:row>82</xdr:row>
      <xdr:rowOff>83820</xdr:rowOff>
    </xdr:from>
    <xdr:to>
      <xdr:col>1</xdr:col>
      <xdr:colOff>701040</xdr:colOff>
      <xdr:row>84</xdr:row>
      <xdr:rowOff>0</xdr:rowOff>
    </xdr:to>
    <xdr:sp macro="" textlink="">
      <xdr:nvSpPr>
        <xdr:cNvPr id="39" name="Textfeld 38"/>
        <xdr:cNvSpPr txBox="1"/>
      </xdr:nvSpPr>
      <xdr:spPr>
        <a:xfrm>
          <a:off x="297180" y="1208532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Dia-6</a:t>
          </a:r>
        </a:p>
      </xdr:txBody>
    </xdr:sp>
    <xdr:clientData/>
  </xdr:twoCellAnchor>
  <xdr:twoCellAnchor>
    <xdr:from>
      <xdr:col>7</xdr:col>
      <xdr:colOff>274320</xdr:colOff>
      <xdr:row>100</xdr:row>
      <xdr:rowOff>99060</xdr:rowOff>
    </xdr:from>
    <xdr:to>
      <xdr:col>9</xdr:col>
      <xdr:colOff>144780</xdr:colOff>
      <xdr:row>102</xdr:row>
      <xdr:rowOff>15240</xdr:rowOff>
    </xdr:to>
    <xdr:sp macro="" textlink="">
      <xdr:nvSpPr>
        <xdr:cNvPr id="40" name="Textfeld 39"/>
        <xdr:cNvSpPr txBox="1"/>
      </xdr:nvSpPr>
      <xdr:spPr>
        <a:xfrm>
          <a:off x="4732020" y="152552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Dia-9</a:t>
          </a:r>
        </a:p>
      </xdr:txBody>
    </xdr:sp>
    <xdr:clientData/>
  </xdr:twoCellAnchor>
  <xdr:twoCellAnchor>
    <xdr:from>
      <xdr:col>1</xdr:col>
      <xdr:colOff>259080</xdr:colOff>
      <xdr:row>65</xdr:row>
      <xdr:rowOff>137160</xdr:rowOff>
    </xdr:from>
    <xdr:to>
      <xdr:col>1</xdr:col>
      <xdr:colOff>800100</xdr:colOff>
      <xdr:row>67</xdr:row>
      <xdr:rowOff>53340</xdr:rowOff>
    </xdr:to>
    <xdr:sp macro="" textlink="">
      <xdr:nvSpPr>
        <xdr:cNvPr id="41" name="Textfeld 40"/>
        <xdr:cNvSpPr txBox="1"/>
      </xdr:nvSpPr>
      <xdr:spPr>
        <a:xfrm>
          <a:off x="396240" y="91592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Dia-3</a:t>
          </a:r>
        </a:p>
      </xdr:txBody>
    </xdr:sp>
    <xdr:clientData/>
  </xdr:twoCellAnchor>
  <xdr:twoCellAnchor>
    <xdr:from>
      <xdr:col>7</xdr:col>
      <xdr:colOff>175260</xdr:colOff>
      <xdr:row>65</xdr:row>
      <xdr:rowOff>137160</xdr:rowOff>
    </xdr:from>
    <xdr:to>
      <xdr:col>9</xdr:col>
      <xdr:colOff>45720</xdr:colOff>
      <xdr:row>67</xdr:row>
      <xdr:rowOff>53340</xdr:rowOff>
    </xdr:to>
    <xdr:sp macro="" textlink="">
      <xdr:nvSpPr>
        <xdr:cNvPr id="42" name="Textfeld 41"/>
        <xdr:cNvSpPr txBox="1"/>
      </xdr:nvSpPr>
      <xdr:spPr>
        <a:xfrm>
          <a:off x="4632960" y="91592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Dia-4</a:t>
          </a:r>
        </a:p>
      </xdr:txBody>
    </xdr:sp>
    <xdr:clientData/>
  </xdr:twoCellAnchor>
  <xdr:twoCellAnchor>
    <xdr:from>
      <xdr:col>21</xdr:col>
      <xdr:colOff>76200</xdr:colOff>
      <xdr:row>66</xdr:row>
      <xdr:rowOff>7620</xdr:rowOff>
    </xdr:from>
    <xdr:to>
      <xdr:col>22</xdr:col>
      <xdr:colOff>281940</xdr:colOff>
      <xdr:row>67</xdr:row>
      <xdr:rowOff>99060</xdr:rowOff>
    </xdr:to>
    <xdr:sp macro="" textlink="">
      <xdr:nvSpPr>
        <xdr:cNvPr id="43" name="Textfeld 42"/>
        <xdr:cNvSpPr txBox="1"/>
      </xdr:nvSpPr>
      <xdr:spPr>
        <a:xfrm>
          <a:off x="9227820" y="92049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Dia-5</a:t>
          </a:r>
        </a:p>
      </xdr:txBody>
    </xdr:sp>
    <xdr:clientData/>
  </xdr:twoCellAnchor>
  <xdr:twoCellAnchor>
    <xdr:from>
      <xdr:col>4</xdr:col>
      <xdr:colOff>60960</xdr:colOff>
      <xdr:row>46</xdr:row>
      <xdr:rowOff>38100</xdr:rowOff>
    </xdr:from>
    <xdr:to>
      <xdr:col>5</xdr:col>
      <xdr:colOff>266700</xdr:colOff>
      <xdr:row>47</xdr:row>
      <xdr:rowOff>114300</xdr:rowOff>
    </xdr:to>
    <xdr:sp macro="" textlink="">
      <xdr:nvSpPr>
        <xdr:cNvPr id="44" name="Textfeld 43"/>
        <xdr:cNvSpPr txBox="1"/>
      </xdr:nvSpPr>
      <xdr:spPr>
        <a:xfrm>
          <a:off x="3512820" y="553212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Dia-1</a:t>
          </a:r>
        </a:p>
      </xdr:txBody>
    </xdr:sp>
    <xdr:clientData/>
  </xdr:twoCellAnchor>
  <xdr:twoCellAnchor>
    <xdr:from>
      <xdr:col>19</xdr:col>
      <xdr:colOff>198120</xdr:colOff>
      <xdr:row>46</xdr:row>
      <xdr:rowOff>15240</xdr:rowOff>
    </xdr:from>
    <xdr:to>
      <xdr:col>21</xdr:col>
      <xdr:colOff>68580</xdr:colOff>
      <xdr:row>47</xdr:row>
      <xdr:rowOff>91440</xdr:rowOff>
    </xdr:to>
    <xdr:sp macro="" textlink="">
      <xdr:nvSpPr>
        <xdr:cNvPr id="45" name="Textfeld 44"/>
        <xdr:cNvSpPr txBox="1"/>
      </xdr:nvSpPr>
      <xdr:spPr>
        <a:xfrm>
          <a:off x="8343900" y="55092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Dia-2</a:t>
          </a:r>
        </a:p>
      </xdr:txBody>
    </xdr:sp>
    <xdr:clientData/>
  </xdr:twoCellAnchor>
  <xdr:twoCellAnchor>
    <xdr:from>
      <xdr:col>16</xdr:col>
      <xdr:colOff>145142</xdr:colOff>
      <xdr:row>53</xdr:row>
      <xdr:rowOff>108857</xdr:rowOff>
    </xdr:from>
    <xdr:to>
      <xdr:col>16</xdr:col>
      <xdr:colOff>206828</xdr:colOff>
      <xdr:row>53</xdr:row>
      <xdr:rowOff>177800</xdr:rowOff>
    </xdr:to>
    <xdr:sp macro="" textlink="">
      <xdr:nvSpPr>
        <xdr:cNvPr id="2" name="Raute 1"/>
        <xdr:cNvSpPr/>
      </xdr:nvSpPr>
      <xdr:spPr>
        <a:xfrm>
          <a:off x="7605485" y="6720114"/>
          <a:ext cx="61686" cy="68943"/>
        </a:xfrm>
        <a:prstGeom prst="diamond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0.79835</cdr:x>
      <cdr:y>0.51136</cdr:y>
    </cdr:from>
    <cdr:to>
      <cdr:x>1</cdr:x>
      <cdr:y>0.59903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390501" y="3055545"/>
          <a:ext cx="1866667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68047" cy="601625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68047" cy="601625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68047" cy="601625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0.41513</cdr:x>
      <cdr:y>0.91226</cdr:y>
    </cdr:from>
    <cdr:to>
      <cdr:x>0.67712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48110" y="5446499"/>
          <a:ext cx="2428571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68047" cy="601625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0.82373</cdr:x>
      <cdr:y>0.48289</cdr:y>
    </cdr:from>
    <cdr:to>
      <cdr:x>0.98606</cdr:x>
      <cdr:y>0.56265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35711" y="2883031"/>
          <a:ext cx="1504762" cy="476190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58300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0.73955</cdr:x>
      <cdr:y>0.44097</cdr:y>
    </cdr:from>
    <cdr:to>
      <cdr:x>1</cdr:x>
      <cdr:y>0.65249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50455" y="2639171"/>
          <a:ext cx="2412608" cy="1265875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274320</xdr:colOff>
      <xdr:row>50</xdr:row>
      <xdr:rowOff>7621</xdr:rowOff>
    </xdr:from>
    <xdr:to>
      <xdr:col>17</xdr:col>
      <xdr:colOff>645104</xdr:colOff>
      <xdr:row>51</xdr:row>
      <xdr:rowOff>26769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9040" y="9349741"/>
          <a:ext cx="4333184" cy="209648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</xdr:colOff>
      <xdr:row>67</xdr:row>
      <xdr:rowOff>8819</xdr:rowOff>
    </xdr:from>
    <xdr:to>
      <xdr:col>15</xdr:col>
      <xdr:colOff>523713</xdr:colOff>
      <xdr:row>68</xdr:row>
      <xdr:rowOff>47595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5299" y="7247819"/>
          <a:ext cx="1238089" cy="229276"/>
        </a:xfrm>
        <a:prstGeom prst="rect">
          <a:avLst/>
        </a:prstGeom>
      </xdr:spPr>
    </xdr:pic>
    <xdr:clientData/>
  </xdr:twoCellAnchor>
  <xdr:twoCellAnchor editAs="oneCell">
    <xdr:from>
      <xdr:col>8</xdr:col>
      <xdr:colOff>763905</xdr:colOff>
      <xdr:row>10</xdr:row>
      <xdr:rowOff>5715</xdr:rowOff>
    </xdr:from>
    <xdr:to>
      <xdr:col>10</xdr:col>
      <xdr:colOff>449429</xdr:colOff>
      <xdr:row>10</xdr:row>
      <xdr:rowOff>169524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88705" y="1834515"/>
          <a:ext cx="1270484" cy="16380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14</xdr:col>
      <xdr:colOff>218857</xdr:colOff>
      <xdr:row>89</xdr:row>
      <xdr:rowOff>47595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3675" y="10477500"/>
          <a:ext cx="1742857" cy="23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99</xdr:row>
      <xdr:rowOff>0</xdr:rowOff>
    </xdr:from>
    <xdr:to>
      <xdr:col>14</xdr:col>
      <xdr:colOff>571238</xdr:colOff>
      <xdr:row>100</xdr:row>
      <xdr:rowOff>28548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3675" y="12001500"/>
          <a:ext cx="2095238" cy="2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14</xdr:col>
      <xdr:colOff>533143</xdr:colOff>
      <xdr:row>102</xdr:row>
      <xdr:rowOff>180952</xdr:rowOff>
    </xdr:to>
    <xdr:pic>
      <xdr:nvPicPr>
        <xdr:cNvPr id="16" name="Grafik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53675" y="12573000"/>
          <a:ext cx="2057143" cy="180952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108</xdr:row>
      <xdr:rowOff>1</xdr:rowOff>
    </xdr:from>
    <xdr:to>
      <xdr:col>10</xdr:col>
      <xdr:colOff>314325</xdr:colOff>
      <xdr:row>115</xdr:row>
      <xdr:rowOff>14937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05676" y="13716001"/>
          <a:ext cx="1838324" cy="13636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117</xdr:row>
      <xdr:rowOff>1</xdr:rowOff>
    </xdr:from>
    <xdr:to>
      <xdr:col>10</xdr:col>
      <xdr:colOff>200025</xdr:colOff>
      <xdr:row>123</xdr:row>
      <xdr:rowOff>178317</xdr:rowOff>
    </xdr:to>
    <xdr:pic>
      <xdr:nvPicPr>
        <xdr:cNvPr id="19" name="Grafik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05675" y="15430501"/>
          <a:ext cx="1724025" cy="132893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10</xdr:col>
      <xdr:colOff>123825</xdr:colOff>
      <xdr:row>132</xdr:row>
      <xdr:rowOff>453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05675" y="16954500"/>
          <a:ext cx="1647825" cy="13339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10</xdr:col>
      <xdr:colOff>152400</xdr:colOff>
      <xdr:row>139</xdr:row>
      <xdr:rowOff>149225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05675" y="18478500"/>
          <a:ext cx="1676400" cy="1292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10</xdr:col>
      <xdr:colOff>295275</xdr:colOff>
      <xdr:row>147</xdr:row>
      <xdr:rowOff>181089</xdr:rowOff>
    </xdr:to>
    <xdr:pic>
      <xdr:nvPicPr>
        <xdr:cNvPr id="25" name="Grafik 2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05675" y="20002500"/>
          <a:ext cx="1819275" cy="13317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10</xdr:col>
      <xdr:colOff>166181</xdr:colOff>
      <xdr:row>155</xdr:row>
      <xdr:rowOff>173355</xdr:rowOff>
    </xdr:to>
    <xdr:pic>
      <xdr:nvPicPr>
        <xdr:cNvPr id="27" name="Grafik 2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5675" y="21526500"/>
          <a:ext cx="1690181" cy="132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10</xdr:col>
      <xdr:colOff>266700</xdr:colOff>
      <xdr:row>163</xdr:row>
      <xdr:rowOff>163981</xdr:rowOff>
    </xdr:to>
    <xdr:pic>
      <xdr:nvPicPr>
        <xdr:cNvPr id="29" name="Grafik 2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05675" y="23050500"/>
          <a:ext cx="1790700" cy="1314601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165</xdr:row>
      <xdr:rowOff>0</xdr:rowOff>
    </xdr:from>
    <xdr:to>
      <xdr:col>10</xdr:col>
      <xdr:colOff>285751</xdr:colOff>
      <xdr:row>172</xdr:row>
      <xdr:rowOff>27599</xdr:rowOff>
    </xdr:to>
    <xdr:pic>
      <xdr:nvPicPr>
        <xdr:cNvPr id="32" name="Grafik 3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5676" y="24955500"/>
          <a:ext cx="1809750" cy="136871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10</xdr:col>
      <xdr:colOff>104775</xdr:colOff>
      <xdr:row>179</xdr:row>
      <xdr:rowOff>18557</xdr:rowOff>
    </xdr:to>
    <xdr:pic>
      <xdr:nvPicPr>
        <xdr:cNvPr id="34" name="Grafik 3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05675" y="26479500"/>
          <a:ext cx="1628775" cy="11615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14699</xdr:rowOff>
    </xdr:from>
    <xdr:to>
      <xdr:col>10</xdr:col>
      <xdr:colOff>342900</xdr:colOff>
      <xdr:row>9</xdr:row>
      <xdr:rowOff>295</xdr:rowOff>
    </xdr:to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717280" y="1477739"/>
          <a:ext cx="1135380" cy="168476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12</xdr:row>
      <xdr:rowOff>0</xdr:rowOff>
    </xdr:from>
    <xdr:to>
      <xdr:col>11</xdr:col>
      <xdr:colOff>556261</xdr:colOff>
      <xdr:row>13</xdr:row>
      <xdr:rowOff>8871</xdr:rowOff>
    </xdr:to>
    <xdr:pic>
      <xdr:nvPicPr>
        <xdr:cNvPr id="37" name="Grafik 3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366761" y="1828800"/>
          <a:ext cx="2141220" cy="191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2331720</xdr:colOff>
      <xdr:row>19</xdr:row>
      <xdr:rowOff>163369</xdr:rowOff>
    </xdr:to>
    <xdr:pic>
      <xdr:nvPicPr>
        <xdr:cNvPr id="38" name="Grafik 3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92480" y="3108960"/>
          <a:ext cx="2331720" cy="163369"/>
        </a:xfrm>
        <a:prstGeom prst="rect">
          <a:avLst/>
        </a:prstGeom>
      </xdr:spPr>
    </xdr:pic>
    <xdr:clientData/>
  </xdr:twoCellAnchor>
  <xdr:twoCellAnchor editAs="oneCell">
    <xdr:from>
      <xdr:col>12</xdr:col>
      <xdr:colOff>388620</xdr:colOff>
      <xdr:row>44</xdr:row>
      <xdr:rowOff>179682</xdr:rowOff>
    </xdr:from>
    <xdr:to>
      <xdr:col>15</xdr:col>
      <xdr:colOff>595902</xdr:colOff>
      <xdr:row>46</xdr:row>
      <xdr:rowOff>26639</xdr:rowOff>
    </xdr:to>
    <xdr:pic>
      <xdr:nvPicPr>
        <xdr:cNvPr id="44" name="Grafik 4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483340" y="7868262"/>
          <a:ext cx="2584722" cy="220337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64</xdr:row>
      <xdr:rowOff>0</xdr:rowOff>
    </xdr:from>
    <xdr:to>
      <xdr:col>12</xdr:col>
      <xdr:colOff>655321</xdr:colOff>
      <xdr:row>64</xdr:row>
      <xdr:rowOff>156383</xdr:rowOff>
    </xdr:to>
    <xdr:pic>
      <xdr:nvPicPr>
        <xdr:cNvPr id="45" name="Grafik 4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094721" y="11369040"/>
          <a:ext cx="655320" cy="156383"/>
        </a:xfrm>
        <a:prstGeom prst="rect">
          <a:avLst/>
        </a:prstGeom>
      </xdr:spPr>
    </xdr:pic>
    <xdr:clientData/>
  </xdr:twoCellAnchor>
  <xdr:twoCellAnchor editAs="oneCell">
    <xdr:from>
      <xdr:col>8</xdr:col>
      <xdr:colOff>365761</xdr:colOff>
      <xdr:row>84</xdr:row>
      <xdr:rowOff>0</xdr:rowOff>
    </xdr:from>
    <xdr:to>
      <xdr:col>10</xdr:col>
      <xdr:colOff>685801</xdr:colOff>
      <xdr:row>85</xdr:row>
      <xdr:rowOff>10909</xdr:rowOff>
    </xdr:to>
    <xdr:pic>
      <xdr:nvPicPr>
        <xdr:cNvPr id="47" name="Grafik 4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290561" y="14660880"/>
          <a:ext cx="1905000" cy="2014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7621</xdr:colOff>
      <xdr:row>90</xdr:row>
      <xdr:rowOff>7620</xdr:rowOff>
    </xdr:from>
    <xdr:to>
      <xdr:col>13</xdr:col>
      <xdr:colOff>266701</xdr:colOff>
      <xdr:row>91</xdr:row>
      <xdr:rowOff>47625</xdr:rowOff>
    </xdr:to>
    <xdr:pic>
      <xdr:nvPicPr>
        <xdr:cNvPr id="48" name="Grafik 4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309861" y="15781020"/>
          <a:ext cx="1844040" cy="23050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92</xdr:row>
      <xdr:rowOff>1</xdr:rowOff>
    </xdr:from>
    <xdr:to>
      <xdr:col>13</xdr:col>
      <xdr:colOff>83821</xdr:colOff>
      <xdr:row>93</xdr:row>
      <xdr:rowOff>11165</xdr:rowOff>
    </xdr:to>
    <xdr:pic>
      <xdr:nvPicPr>
        <xdr:cNvPr id="49" name="Grafik 4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302241" y="16139161"/>
          <a:ext cx="1668780" cy="194044"/>
        </a:xfrm>
        <a:prstGeom prst="rect">
          <a:avLst/>
        </a:prstGeom>
      </xdr:spPr>
    </xdr:pic>
    <xdr:clientData/>
  </xdr:twoCellAnchor>
  <xdr:twoCellAnchor editAs="oneCell">
    <xdr:from>
      <xdr:col>11</xdr:col>
      <xdr:colOff>624841</xdr:colOff>
      <xdr:row>34</xdr:row>
      <xdr:rowOff>180872</xdr:rowOff>
    </xdr:from>
    <xdr:to>
      <xdr:col>18</xdr:col>
      <xdr:colOff>419101</xdr:colOff>
      <xdr:row>36</xdr:row>
      <xdr:rowOff>39013</xdr:rowOff>
    </xdr:to>
    <xdr:pic>
      <xdr:nvPicPr>
        <xdr:cNvPr id="54" name="Grafik 5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927081" y="6033032"/>
          <a:ext cx="5341620" cy="223901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56</xdr:row>
      <xdr:rowOff>45720</xdr:rowOff>
    </xdr:from>
    <xdr:to>
      <xdr:col>17</xdr:col>
      <xdr:colOff>353163</xdr:colOff>
      <xdr:row>57</xdr:row>
      <xdr:rowOff>45720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140440" y="9944100"/>
          <a:ext cx="4269843" cy="18288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182</xdr:row>
      <xdr:rowOff>114300</xdr:rowOff>
    </xdr:from>
    <xdr:to>
      <xdr:col>1</xdr:col>
      <xdr:colOff>2304864</xdr:colOff>
      <xdr:row>189</xdr:row>
      <xdr:rowOff>56999</xdr:rowOff>
    </xdr:to>
    <xdr:pic>
      <xdr:nvPicPr>
        <xdr:cNvPr id="40" name="Grafik 3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11630" y="33497520"/>
          <a:ext cx="1485714" cy="1222859"/>
        </a:xfrm>
        <a:prstGeom prst="rect">
          <a:avLst/>
        </a:prstGeom>
      </xdr:spPr>
    </xdr:pic>
    <xdr:clientData/>
  </xdr:twoCellAnchor>
  <xdr:twoCellAnchor editAs="oneCell">
    <xdr:from>
      <xdr:col>14</xdr:col>
      <xdr:colOff>289560</xdr:colOff>
      <xdr:row>40</xdr:row>
      <xdr:rowOff>30481</xdr:rowOff>
    </xdr:from>
    <xdr:to>
      <xdr:col>19</xdr:col>
      <xdr:colOff>734647</xdr:colOff>
      <xdr:row>41</xdr:row>
      <xdr:rowOff>39623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969240" y="7345681"/>
          <a:ext cx="4407487" cy="199642"/>
        </a:xfrm>
        <a:prstGeom prst="rect">
          <a:avLst/>
        </a:prstGeom>
      </xdr:spPr>
    </xdr:pic>
    <xdr:clientData/>
  </xdr:twoCellAnchor>
  <xdr:twoCellAnchor editAs="oneCell">
    <xdr:from>
      <xdr:col>7</xdr:col>
      <xdr:colOff>599421</xdr:colOff>
      <xdr:row>184</xdr:row>
      <xdr:rowOff>22860</xdr:rowOff>
    </xdr:from>
    <xdr:to>
      <xdr:col>9</xdr:col>
      <xdr:colOff>468223</xdr:colOff>
      <xdr:row>189</xdr:row>
      <xdr:rowOff>171151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731741" y="33771840"/>
          <a:ext cx="1453762" cy="1062691"/>
        </a:xfrm>
        <a:prstGeom prst="rect">
          <a:avLst/>
        </a:prstGeom>
      </xdr:spPr>
    </xdr:pic>
    <xdr:clientData/>
  </xdr:twoCellAnchor>
  <xdr:twoCellAnchor editAs="oneCell">
    <xdr:from>
      <xdr:col>10</xdr:col>
      <xdr:colOff>640080</xdr:colOff>
      <xdr:row>95</xdr:row>
      <xdr:rowOff>73968</xdr:rowOff>
    </xdr:from>
    <xdr:to>
      <xdr:col>12</xdr:col>
      <xdr:colOff>735045</xdr:colOff>
      <xdr:row>96</xdr:row>
      <xdr:rowOff>52163</xdr:rowOff>
    </xdr:to>
    <xdr:pic>
      <xdr:nvPicPr>
        <xdr:cNvPr id="42" name="Grafik 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49840" y="17493288"/>
          <a:ext cx="1679925" cy="168695"/>
        </a:xfrm>
        <a:prstGeom prst="rect">
          <a:avLst/>
        </a:prstGeom>
      </xdr:spPr>
    </xdr:pic>
    <xdr:clientData/>
  </xdr:twoCellAnchor>
  <xdr:twoCellAnchor editAs="oneCell">
    <xdr:from>
      <xdr:col>9</xdr:col>
      <xdr:colOff>723899</xdr:colOff>
      <xdr:row>191</xdr:row>
      <xdr:rowOff>45720</xdr:rowOff>
    </xdr:from>
    <xdr:to>
      <xdr:col>13</xdr:col>
      <xdr:colOff>20954</xdr:colOff>
      <xdr:row>200</xdr:row>
      <xdr:rowOff>82751</xdr:rowOff>
    </xdr:to>
    <xdr:pic>
      <xdr:nvPicPr>
        <xdr:cNvPr id="43" name="Grafik 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441179" y="35074860"/>
          <a:ext cx="2466975" cy="1682951"/>
        </a:xfrm>
        <a:prstGeom prst="rect">
          <a:avLst/>
        </a:prstGeom>
      </xdr:spPr>
    </xdr:pic>
    <xdr:clientData/>
  </xdr:twoCellAnchor>
  <xdr:twoCellAnchor editAs="oneCell">
    <xdr:from>
      <xdr:col>7</xdr:col>
      <xdr:colOff>428265</xdr:colOff>
      <xdr:row>194</xdr:row>
      <xdr:rowOff>154801</xdr:rowOff>
    </xdr:from>
    <xdr:to>
      <xdr:col>9</xdr:col>
      <xdr:colOff>611505</xdr:colOff>
      <xdr:row>199</xdr:row>
      <xdr:rowOff>7620</xdr:rowOff>
    </xdr:to>
    <xdr:pic>
      <xdr:nvPicPr>
        <xdr:cNvPr id="46" name="Grafik 4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60585" y="35732581"/>
          <a:ext cx="1768200" cy="767219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</xdr:colOff>
      <xdr:row>200</xdr:row>
      <xdr:rowOff>51326</xdr:rowOff>
    </xdr:from>
    <xdr:to>
      <xdr:col>1</xdr:col>
      <xdr:colOff>2019048</xdr:colOff>
      <xdr:row>202</xdr:row>
      <xdr:rowOff>119953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05840" y="36726386"/>
          <a:ext cx="1805688" cy="434387"/>
        </a:xfrm>
        <a:prstGeom prst="rect">
          <a:avLst/>
        </a:prstGeom>
      </xdr:spPr>
    </xdr:pic>
    <xdr:clientData/>
  </xdr:twoCellAnchor>
  <xdr:twoCellAnchor editAs="oneCell">
    <xdr:from>
      <xdr:col>9</xdr:col>
      <xdr:colOff>716280</xdr:colOff>
      <xdr:row>71</xdr:row>
      <xdr:rowOff>43760</xdr:rowOff>
    </xdr:from>
    <xdr:to>
      <xdr:col>12</xdr:col>
      <xdr:colOff>594360</xdr:colOff>
      <xdr:row>72</xdr:row>
      <xdr:rowOff>47595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433560" y="13058720"/>
          <a:ext cx="2255520" cy="186715"/>
        </a:xfrm>
        <a:prstGeom prst="rect">
          <a:avLst/>
        </a:prstGeom>
      </xdr:spPr>
    </xdr:pic>
    <xdr:clientData/>
  </xdr:twoCellAnchor>
  <xdr:twoCellAnchor editAs="oneCell">
    <xdr:from>
      <xdr:col>5</xdr:col>
      <xdr:colOff>556261</xdr:colOff>
      <xdr:row>6</xdr:row>
      <xdr:rowOff>38100</xdr:rowOff>
    </xdr:from>
    <xdr:to>
      <xdr:col>6</xdr:col>
      <xdr:colOff>518161</xdr:colOff>
      <xdr:row>6</xdr:row>
      <xdr:rowOff>169545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103621" y="1135380"/>
          <a:ext cx="754380" cy="131445"/>
        </a:xfrm>
        <a:prstGeom prst="rect">
          <a:avLst/>
        </a:prstGeom>
      </xdr:spPr>
    </xdr:pic>
    <xdr:clientData/>
  </xdr:twoCellAnchor>
  <xdr:twoCellAnchor editAs="oneCell">
    <xdr:from>
      <xdr:col>9</xdr:col>
      <xdr:colOff>350520</xdr:colOff>
      <xdr:row>81</xdr:row>
      <xdr:rowOff>175261</xdr:rowOff>
    </xdr:from>
    <xdr:to>
      <xdr:col>13</xdr:col>
      <xdr:colOff>739140</xdr:colOff>
      <xdr:row>82</xdr:row>
      <xdr:rowOff>135571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067800" y="15019021"/>
          <a:ext cx="3558540" cy="143190"/>
        </a:xfrm>
        <a:prstGeom prst="rect">
          <a:avLst/>
        </a:prstGeom>
      </xdr:spPr>
    </xdr:pic>
    <xdr:clientData/>
  </xdr:twoCellAnchor>
  <xdr:twoCellAnchor editAs="oneCell">
    <xdr:from>
      <xdr:col>10</xdr:col>
      <xdr:colOff>739140</xdr:colOff>
      <xdr:row>107</xdr:row>
      <xdr:rowOff>175259</xdr:rowOff>
    </xdr:from>
    <xdr:to>
      <xdr:col>13</xdr:col>
      <xdr:colOff>190005</xdr:colOff>
      <xdr:row>115</xdr:row>
      <xdr:rowOff>18794</xdr:rowOff>
    </xdr:to>
    <xdr:pic>
      <xdr:nvPicPr>
        <xdr:cNvPr id="31" name="Grafik 3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248900" y="19796759"/>
          <a:ext cx="1828305" cy="1321815"/>
        </a:xfrm>
        <a:prstGeom prst="rect">
          <a:avLst/>
        </a:prstGeom>
      </xdr:spPr>
    </xdr:pic>
    <xdr:clientData/>
  </xdr:twoCellAnchor>
  <xdr:twoCellAnchor editAs="oneCell">
    <xdr:from>
      <xdr:col>10</xdr:col>
      <xdr:colOff>754380</xdr:colOff>
      <xdr:row>117</xdr:row>
      <xdr:rowOff>22859</xdr:rowOff>
    </xdr:from>
    <xdr:to>
      <xdr:col>13</xdr:col>
      <xdr:colOff>205245</xdr:colOff>
      <xdr:row>124</xdr:row>
      <xdr:rowOff>56894</xdr:rowOff>
    </xdr:to>
    <xdr:pic>
      <xdr:nvPicPr>
        <xdr:cNvPr id="51" name="Grafik 5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264140" y="21488399"/>
          <a:ext cx="1828305" cy="1321815"/>
        </a:xfrm>
        <a:prstGeom prst="rect">
          <a:avLst/>
        </a:prstGeom>
      </xdr:spPr>
    </xdr:pic>
    <xdr:clientData/>
  </xdr:twoCellAnchor>
  <xdr:twoCellAnchor editAs="oneCell">
    <xdr:from>
      <xdr:col>10</xdr:col>
      <xdr:colOff>777240</xdr:colOff>
      <xdr:row>125</xdr:row>
      <xdr:rowOff>0</xdr:rowOff>
    </xdr:from>
    <xdr:to>
      <xdr:col>13</xdr:col>
      <xdr:colOff>228105</xdr:colOff>
      <xdr:row>132</xdr:row>
      <xdr:rowOff>41655</xdr:rowOff>
    </xdr:to>
    <xdr:pic>
      <xdr:nvPicPr>
        <xdr:cNvPr id="52" name="Grafik 5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287000" y="22936200"/>
          <a:ext cx="1828305" cy="132181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762000</xdr:colOff>
      <xdr:row>133</xdr:row>
      <xdr:rowOff>7620</xdr:rowOff>
    </xdr:from>
    <xdr:to>
      <xdr:col>12</xdr:col>
      <xdr:colOff>655320</xdr:colOff>
      <xdr:row>140</xdr:row>
      <xdr:rowOff>41486</xdr:rowOff>
    </xdr:to>
    <xdr:pic>
      <xdr:nvPicPr>
        <xdr:cNvPr id="39" name="Grafik 3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71760" y="24406860"/>
          <a:ext cx="1478280" cy="1314026"/>
        </a:xfrm>
        <a:prstGeom prst="rect">
          <a:avLst/>
        </a:prstGeom>
      </xdr:spPr>
    </xdr:pic>
    <xdr:clientData/>
  </xdr:twoCellAnchor>
  <xdr:twoCellAnchor editAs="oneCell">
    <xdr:from>
      <xdr:col>10</xdr:col>
      <xdr:colOff>716280</xdr:colOff>
      <xdr:row>140</xdr:row>
      <xdr:rowOff>167640</xdr:rowOff>
    </xdr:from>
    <xdr:to>
      <xdr:col>13</xdr:col>
      <xdr:colOff>167145</xdr:colOff>
      <xdr:row>148</xdr:row>
      <xdr:rowOff>26415</xdr:rowOff>
    </xdr:to>
    <xdr:pic>
      <xdr:nvPicPr>
        <xdr:cNvPr id="53" name="Grafik 5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226040" y="25847040"/>
          <a:ext cx="1828305" cy="1321815"/>
        </a:xfrm>
        <a:prstGeom prst="rect">
          <a:avLst/>
        </a:prstGeom>
      </xdr:spPr>
    </xdr:pic>
    <xdr:clientData/>
  </xdr:twoCellAnchor>
  <xdr:twoCellAnchor editAs="oneCell">
    <xdr:from>
      <xdr:col>10</xdr:col>
      <xdr:colOff>754380</xdr:colOff>
      <xdr:row>149</xdr:row>
      <xdr:rowOff>30480</xdr:rowOff>
    </xdr:from>
    <xdr:to>
      <xdr:col>13</xdr:col>
      <xdr:colOff>205245</xdr:colOff>
      <xdr:row>156</xdr:row>
      <xdr:rowOff>64515</xdr:rowOff>
    </xdr:to>
    <xdr:pic>
      <xdr:nvPicPr>
        <xdr:cNvPr id="55" name="Grafik 5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264140" y="27355800"/>
          <a:ext cx="1828305" cy="1321815"/>
        </a:xfrm>
        <a:prstGeom prst="rect">
          <a:avLst/>
        </a:prstGeom>
      </xdr:spPr>
    </xdr:pic>
    <xdr:clientData/>
  </xdr:twoCellAnchor>
  <xdr:twoCellAnchor editAs="oneCell">
    <xdr:from>
      <xdr:col>10</xdr:col>
      <xdr:colOff>746761</xdr:colOff>
      <xdr:row>157</xdr:row>
      <xdr:rowOff>22861</xdr:rowOff>
    </xdr:from>
    <xdr:to>
      <xdr:col>13</xdr:col>
      <xdr:colOff>228601</xdr:colOff>
      <xdr:row>163</xdr:row>
      <xdr:rowOff>169065</xdr:rowOff>
    </xdr:to>
    <xdr:pic>
      <xdr:nvPicPr>
        <xdr:cNvPr id="41" name="Grafik 4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256521" y="28818841"/>
          <a:ext cx="1859280" cy="1251104"/>
        </a:xfrm>
        <a:prstGeom prst="rect">
          <a:avLst/>
        </a:prstGeom>
      </xdr:spPr>
    </xdr:pic>
    <xdr:clientData/>
  </xdr:twoCellAnchor>
  <xdr:twoCellAnchor editAs="oneCell">
    <xdr:from>
      <xdr:col>14</xdr:col>
      <xdr:colOff>401955</xdr:colOff>
      <xdr:row>139</xdr:row>
      <xdr:rowOff>91441</xdr:rowOff>
    </xdr:from>
    <xdr:to>
      <xdr:col>17</xdr:col>
      <xdr:colOff>691182</xdr:colOff>
      <xdr:row>150</xdr:row>
      <xdr:rowOff>165475</xdr:rowOff>
    </xdr:to>
    <xdr:pic>
      <xdr:nvPicPr>
        <xdr:cNvPr id="56" name="Grafik 5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3081635" y="25595581"/>
          <a:ext cx="2666667" cy="20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723901</xdr:colOff>
      <xdr:row>164</xdr:row>
      <xdr:rowOff>167640</xdr:rowOff>
    </xdr:from>
    <xdr:to>
      <xdr:col>13</xdr:col>
      <xdr:colOff>100105</xdr:colOff>
      <xdr:row>172</xdr:row>
      <xdr:rowOff>68580</xdr:rowOff>
    </xdr:to>
    <xdr:pic>
      <xdr:nvPicPr>
        <xdr:cNvPr id="57" name="Grafik 5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233661" y="30251400"/>
          <a:ext cx="1753644" cy="1371600"/>
        </a:xfrm>
        <a:prstGeom prst="rect">
          <a:avLst/>
        </a:prstGeom>
      </xdr:spPr>
    </xdr:pic>
    <xdr:clientData/>
  </xdr:twoCellAnchor>
  <xdr:twoCellAnchor editAs="oneCell">
    <xdr:from>
      <xdr:col>10</xdr:col>
      <xdr:colOff>739141</xdr:colOff>
      <xdr:row>173</xdr:row>
      <xdr:rowOff>7620</xdr:rowOff>
    </xdr:from>
    <xdr:to>
      <xdr:col>13</xdr:col>
      <xdr:colOff>60961</xdr:colOff>
      <xdr:row>179</xdr:row>
      <xdr:rowOff>138859</xdr:rowOff>
    </xdr:to>
    <xdr:pic>
      <xdr:nvPicPr>
        <xdr:cNvPr id="58" name="Grafik 5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248901" y="31744920"/>
          <a:ext cx="1699260" cy="12285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</xdr:row>
      <xdr:rowOff>182880</xdr:rowOff>
    </xdr:from>
    <xdr:to>
      <xdr:col>1</xdr:col>
      <xdr:colOff>2865120</xdr:colOff>
      <xdr:row>6</xdr:row>
      <xdr:rowOff>31578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1120140"/>
          <a:ext cx="2827020" cy="3211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68047" cy="601625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0.89295</cdr:x>
      <cdr:y>0.55228</cdr:y>
    </cdr:from>
    <cdr:to>
      <cdr:x>0.99713</cdr:x>
      <cdr:y>0.71812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275926" y="3322675"/>
          <a:ext cx="965539" cy="997724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68047" cy="601625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0.87712</cdr:x>
      <cdr:y>0.49079</cdr:y>
    </cdr:from>
    <cdr:to>
      <cdr:x>0.97061</cdr:x>
      <cdr:y>0.59448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30619" y="2930163"/>
          <a:ext cx="866667" cy="619048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68047" cy="601625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68047" cy="601625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BC114"/>
  <sheetViews>
    <sheetView showGridLines="0" showRowColHeaders="0" tabSelected="1" zoomScale="90" zoomScaleNormal="90" workbookViewId="0">
      <selection activeCell="E8" sqref="E8:J8"/>
    </sheetView>
  </sheetViews>
  <sheetFormatPr baseColWidth="10" defaultColWidth="11.44140625" defaultRowHeight="13.8" x14ac:dyDescent="0.25"/>
  <cols>
    <col min="1" max="1" width="2" style="4" customWidth="1"/>
    <col min="2" max="2" width="36.33203125" style="4" customWidth="1"/>
    <col min="3" max="3" width="9.6640625" style="4" bestFit="1" customWidth="1"/>
    <col min="4" max="4" width="2.33203125" style="4" customWidth="1"/>
    <col min="5" max="37" width="4.88671875" style="4" customWidth="1"/>
    <col min="38" max="38" width="2.5546875" style="4" customWidth="1"/>
    <col min="39" max="46" width="3.88671875" style="4" hidden="1" customWidth="1"/>
    <col min="47" max="53" width="0" style="4" hidden="1" customWidth="1"/>
    <col min="54" max="16384" width="11.44140625" style="4"/>
  </cols>
  <sheetData>
    <row r="1" spans="2:55" s="2" customFormat="1" ht="24.6" x14ac:dyDescent="0.4">
      <c r="B1" s="17" t="s">
        <v>53</v>
      </c>
      <c r="C1" s="1"/>
      <c r="D1" s="1"/>
      <c r="J1" s="58" t="s">
        <v>344</v>
      </c>
      <c r="N1" s="26"/>
      <c r="O1" s="26"/>
      <c r="P1" s="26"/>
      <c r="Q1" s="98"/>
      <c r="R1" s="100"/>
      <c r="S1" s="81" t="s">
        <v>34</v>
      </c>
      <c r="T1" s="47"/>
      <c r="U1" s="47"/>
      <c r="V1" s="47"/>
      <c r="W1" s="81"/>
      <c r="X1" s="81"/>
      <c r="Y1" s="81"/>
      <c r="Z1" s="47"/>
      <c r="AA1" s="82" t="e">
        <f>(MAX(E27:AK27)/(MAX(E21:AK21)))</f>
        <v>#DIV/0!</v>
      </c>
      <c r="AB1" s="81" t="s">
        <v>10</v>
      </c>
      <c r="AC1" s="47"/>
      <c r="AD1" s="47"/>
      <c r="AE1" s="47"/>
      <c r="AF1" s="47"/>
      <c r="AG1" s="47"/>
      <c r="AH1" s="47"/>
      <c r="AI1" s="42"/>
      <c r="AJ1" s="43"/>
      <c r="AK1" s="43"/>
      <c r="AL1" s="43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2:55" s="3" customFormat="1" ht="23.25" customHeight="1" x14ac:dyDescent="0.25">
      <c r="B2" s="16" t="s">
        <v>72</v>
      </c>
      <c r="N2" s="4"/>
      <c r="O2" s="4"/>
      <c r="P2" s="4"/>
      <c r="Q2" s="37"/>
      <c r="R2" s="101"/>
      <c r="S2" s="81"/>
      <c r="T2" s="81"/>
      <c r="U2" s="47"/>
      <c r="V2" s="83"/>
      <c r="W2" s="81"/>
      <c r="X2" s="81" t="s">
        <v>14</v>
      </c>
      <c r="Y2" s="47"/>
      <c r="Z2" s="47"/>
      <c r="AA2" s="101"/>
      <c r="AB2" s="82">
        <v>6500</v>
      </c>
      <c r="AC2" s="81" t="s">
        <v>10</v>
      </c>
      <c r="AD2" s="81" t="s">
        <v>281</v>
      </c>
      <c r="AE2" s="81"/>
      <c r="AF2" s="81"/>
      <c r="AG2" s="81"/>
      <c r="AH2" s="81"/>
      <c r="AI2" s="102"/>
      <c r="AJ2" s="101"/>
      <c r="AK2" s="101"/>
      <c r="AL2" s="101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</row>
    <row r="3" spans="2:55" ht="17.25" customHeight="1" x14ac:dyDescent="0.25">
      <c r="B3" s="104"/>
      <c r="L3" s="52"/>
      <c r="M3" s="52"/>
      <c r="N3" s="54"/>
      <c r="O3" s="54"/>
      <c r="P3" s="54"/>
      <c r="Q3" s="98"/>
      <c r="R3" s="95"/>
      <c r="S3" s="81"/>
      <c r="T3" s="81"/>
      <c r="U3" s="47"/>
      <c r="V3" s="82">
        <f>MAX(E15:AK15)</f>
        <v>0</v>
      </c>
      <c r="W3" s="81"/>
      <c r="X3" s="81" t="s">
        <v>66</v>
      </c>
      <c r="Y3" s="47"/>
      <c r="Z3" s="47"/>
      <c r="AA3" s="43"/>
      <c r="AB3" s="82">
        <v>3500</v>
      </c>
      <c r="AC3" s="81" t="s">
        <v>10</v>
      </c>
      <c r="AD3" s="81" t="s">
        <v>282</v>
      </c>
      <c r="AE3" s="81"/>
      <c r="AF3" s="81"/>
      <c r="AG3" s="81"/>
      <c r="AH3" s="81"/>
      <c r="AI3" s="42"/>
      <c r="AJ3" s="43"/>
      <c r="AK3" s="43"/>
      <c r="AL3" s="43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</row>
    <row r="4" spans="2:55" ht="17.25" customHeight="1" x14ac:dyDescent="0.3">
      <c r="B4" s="12" t="s">
        <v>0</v>
      </c>
      <c r="C4" s="5"/>
      <c r="D4" s="5"/>
      <c r="E4" s="6"/>
      <c r="F4" s="6"/>
      <c r="G4" s="6"/>
      <c r="L4" s="52"/>
      <c r="M4" s="52"/>
      <c r="N4" s="52"/>
      <c r="O4" s="52"/>
      <c r="P4" s="52"/>
      <c r="Q4" s="45"/>
      <c r="R4" s="95"/>
      <c r="S4" s="81"/>
      <c r="T4" s="81"/>
      <c r="U4" s="47"/>
      <c r="V4" s="84">
        <f>E11*0.5*365/1000</f>
        <v>0</v>
      </c>
      <c r="W4" s="85" t="s">
        <v>13</v>
      </c>
      <c r="X4" s="81" t="s">
        <v>67</v>
      </c>
      <c r="Y4" s="47"/>
      <c r="Z4" s="47"/>
      <c r="AA4" s="47"/>
      <c r="AB4" s="82">
        <v>7000</v>
      </c>
      <c r="AC4" s="81" t="s">
        <v>10</v>
      </c>
      <c r="AD4" s="81" t="s">
        <v>283</v>
      </c>
      <c r="AE4" s="81"/>
      <c r="AF4" s="81"/>
      <c r="AG4" s="81"/>
      <c r="AH4" s="81"/>
      <c r="AI4" s="42"/>
      <c r="AJ4" s="43"/>
      <c r="AK4" s="43"/>
      <c r="AL4" s="43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</row>
    <row r="5" spans="2:55" ht="17.25" customHeight="1" x14ac:dyDescent="0.3">
      <c r="B5" s="13" t="s">
        <v>11</v>
      </c>
      <c r="C5" s="7"/>
      <c r="D5" s="7"/>
      <c r="E5" s="8"/>
      <c r="F5" s="8"/>
      <c r="G5" s="8"/>
      <c r="L5" s="52"/>
      <c r="M5" s="52"/>
      <c r="N5" s="52"/>
      <c r="O5" s="52"/>
      <c r="P5" s="52"/>
      <c r="Q5" s="45"/>
      <c r="R5" s="95"/>
      <c r="S5" s="81"/>
      <c r="T5" s="81"/>
      <c r="U5" s="47"/>
      <c r="V5" s="84">
        <f>E11*0.2*365/1000</f>
        <v>0</v>
      </c>
      <c r="W5" s="85" t="s">
        <v>13</v>
      </c>
      <c r="X5" s="81" t="s">
        <v>68</v>
      </c>
      <c r="Y5" s="47"/>
      <c r="Z5" s="47"/>
      <c r="AA5" s="47"/>
      <c r="AB5" s="82">
        <v>4400</v>
      </c>
      <c r="AC5" s="81" t="s">
        <v>10</v>
      </c>
      <c r="AD5" s="81" t="s">
        <v>284</v>
      </c>
      <c r="AE5" s="81"/>
      <c r="AF5" s="81"/>
      <c r="AG5" s="81"/>
      <c r="AH5" s="81"/>
      <c r="AI5" s="42"/>
      <c r="AJ5" s="43"/>
      <c r="AK5" s="43"/>
      <c r="AL5" s="43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</row>
    <row r="6" spans="2:55" ht="17.25" hidden="1" customHeight="1" x14ac:dyDescent="0.3">
      <c r="B6" s="25" t="s">
        <v>23</v>
      </c>
      <c r="C6" s="23"/>
      <c r="D6" s="23"/>
      <c r="E6" s="24"/>
      <c r="F6" s="24"/>
      <c r="G6" s="24"/>
      <c r="L6" s="52"/>
      <c r="M6" s="52"/>
      <c r="N6" s="52"/>
      <c r="O6" s="52"/>
      <c r="P6" s="52"/>
      <c r="Q6" s="45"/>
      <c r="R6" s="43"/>
      <c r="S6" s="43"/>
      <c r="T6" s="43"/>
      <c r="U6" s="43"/>
      <c r="V6" s="43"/>
      <c r="W6" s="43"/>
      <c r="X6" s="43"/>
      <c r="Y6" s="42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</row>
    <row r="7" spans="2:55" ht="17.25" customHeight="1" x14ac:dyDescent="0.25">
      <c r="L7" s="52"/>
      <c r="M7" s="52"/>
      <c r="N7" s="52"/>
      <c r="O7" s="52"/>
      <c r="P7" s="52"/>
      <c r="Q7" s="45"/>
      <c r="R7" s="43"/>
      <c r="S7" s="43"/>
      <c r="T7" s="43"/>
      <c r="U7" s="43"/>
      <c r="V7" s="43"/>
      <c r="W7" s="43"/>
      <c r="X7" s="43"/>
      <c r="Y7" s="42"/>
      <c r="Z7" s="42"/>
      <c r="AA7" s="42"/>
      <c r="AB7" s="42"/>
      <c r="AC7" s="42"/>
      <c r="AD7" s="42"/>
      <c r="AE7" s="42"/>
      <c r="AF7" s="42"/>
      <c r="AG7" s="43"/>
      <c r="AH7" s="43"/>
      <c r="AI7" s="43"/>
      <c r="AJ7" s="43"/>
      <c r="AK7" s="43"/>
      <c r="AL7" s="43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</row>
    <row r="8" spans="2:55" ht="17.25" customHeight="1" x14ac:dyDescent="0.25">
      <c r="B8" s="14" t="s">
        <v>3</v>
      </c>
      <c r="C8" s="14"/>
      <c r="D8" s="14"/>
      <c r="E8" s="129"/>
      <c r="F8" s="129"/>
      <c r="G8" s="129"/>
      <c r="H8" s="129"/>
      <c r="I8" s="129"/>
      <c r="J8" s="129"/>
      <c r="L8" s="53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94"/>
      <c r="AE8" s="94"/>
      <c r="AF8" s="94"/>
      <c r="AG8" s="94"/>
      <c r="AH8" s="94"/>
      <c r="AI8" s="94"/>
      <c r="AJ8" s="45"/>
      <c r="AK8" s="45"/>
      <c r="AL8" s="45"/>
      <c r="AM8" s="99" t="s">
        <v>24</v>
      </c>
      <c r="AN8" s="99"/>
      <c r="AO8" s="45"/>
      <c r="AP8" s="99" t="s">
        <v>28</v>
      </c>
      <c r="AQ8" s="97"/>
      <c r="AR8" s="97"/>
      <c r="AS8" s="97"/>
      <c r="AT8" s="97"/>
      <c r="AU8" s="97"/>
      <c r="AV8" s="45"/>
      <c r="AW8" s="45"/>
      <c r="AX8" s="45"/>
      <c r="AY8" s="45"/>
      <c r="AZ8" s="45"/>
      <c r="BA8" s="45"/>
      <c r="BB8" s="45"/>
      <c r="BC8" s="45"/>
    </row>
    <row r="9" spans="2:55" ht="17.25" customHeight="1" x14ac:dyDescent="0.25">
      <c r="B9" s="9" t="s">
        <v>1</v>
      </c>
      <c r="C9" s="9"/>
      <c r="D9" s="9"/>
      <c r="E9" s="131"/>
      <c r="F9" s="131"/>
      <c r="G9" s="46"/>
      <c r="H9" s="46"/>
      <c r="J9" s="103" t="b">
        <v>1</v>
      </c>
      <c r="K9" s="56"/>
      <c r="L9" s="57"/>
      <c r="M9" s="6"/>
      <c r="N9" s="6"/>
      <c r="O9" s="6"/>
      <c r="P9" s="6"/>
      <c r="Q9" s="6"/>
      <c r="R9" s="6"/>
      <c r="AA9" s="45"/>
      <c r="AB9" s="45"/>
      <c r="AC9" s="45"/>
      <c r="AD9" s="98"/>
      <c r="AE9" s="98"/>
      <c r="AF9" s="98"/>
      <c r="AG9" s="98"/>
      <c r="AH9" s="94"/>
      <c r="AI9" s="94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2:55" ht="17.25" customHeight="1" x14ac:dyDescent="0.25">
      <c r="B10" s="9" t="s">
        <v>73</v>
      </c>
      <c r="C10" s="18" t="s">
        <v>2</v>
      </c>
      <c r="D10" s="9"/>
      <c r="E10" s="131"/>
      <c r="F10" s="131"/>
      <c r="G10" s="15"/>
      <c r="K10" s="55"/>
      <c r="L10" s="53"/>
      <c r="AA10" s="45"/>
      <c r="AB10" s="45"/>
      <c r="AC10" s="45"/>
      <c r="AD10" s="98"/>
      <c r="AE10" s="98"/>
      <c r="AF10" s="98"/>
      <c r="AG10" s="98"/>
      <c r="AH10" s="94"/>
      <c r="AI10" s="94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</row>
    <row r="11" spans="2:55" ht="17.25" customHeight="1" x14ac:dyDescent="0.25">
      <c r="B11" s="9" t="s">
        <v>12</v>
      </c>
      <c r="C11" s="18" t="s">
        <v>2</v>
      </c>
      <c r="D11" s="9"/>
      <c r="E11" s="131"/>
      <c r="F11" s="131"/>
      <c r="G11" s="15"/>
      <c r="H11" s="15"/>
      <c r="L11" s="53"/>
      <c r="AA11" s="45"/>
      <c r="AB11" s="45"/>
      <c r="AC11" s="45"/>
      <c r="AD11" s="94"/>
      <c r="AE11" s="94"/>
      <c r="AF11" s="94"/>
      <c r="AG11" s="94"/>
      <c r="AH11" s="94"/>
      <c r="AI11" s="94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2:55" ht="17.25" customHeight="1" x14ac:dyDescent="0.25">
      <c r="B12" s="9" t="s">
        <v>4</v>
      </c>
      <c r="C12" s="18" t="s">
        <v>5</v>
      </c>
      <c r="D12" s="9"/>
      <c r="E12" s="130"/>
      <c r="F12" s="130"/>
      <c r="G12" s="86" t="s">
        <v>74</v>
      </c>
      <c r="L12" s="53"/>
      <c r="AA12" s="45"/>
      <c r="AB12" s="45"/>
      <c r="AC12" s="45"/>
      <c r="AD12" s="94"/>
      <c r="AE12" s="94"/>
      <c r="AF12" s="94"/>
      <c r="AG12" s="94"/>
      <c r="AH12" s="94"/>
      <c r="AI12" s="94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2:55" ht="17.25" customHeight="1" x14ac:dyDescent="0.25">
      <c r="C13" s="11"/>
      <c r="D13" s="10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45"/>
      <c r="AJ13" s="45"/>
      <c r="AK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</row>
    <row r="14" spans="2:55" ht="17.25" customHeight="1" x14ac:dyDescent="0.25">
      <c r="C14" s="11"/>
      <c r="D14" s="63"/>
      <c r="E14" s="21">
        <v>1992</v>
      </c>
      <c r="F14" s="21">
        <v>1993</v>
      </c>
      <c r="G14" s="21">
        <v>1994</v>
      </c>
      <c r="H14" s="21">
        <v>1995</v>
      </c>
      <c r="I14" s="21">
        <v>1996</v>
      </c>
      <c r="J14" s="21">
        <v>1997</v>
      </c>
      <c r="K14" s="21">
        <v>1998</v>
      </c>
      <c r="L14" s="21">
        <v>1999</v>
      </c>
      <c r="M14" s="21">
        <v>2000</v>
      </c>
      <c r="N14" s="21">
        <v>2001</v>
      </c>
      <c r="O14" s="21">
        <v>2002</v>
      </c>
      <c r="P14" s="21">
        <v>2003</v>
      </c>
      <c r="Q14" s="21">
        <v>2004</v>
      </c>
      <c r="R14" s="21">
        <v>2005</v>
      </c>
      <c r="S14" s="21">
        <v>2006</v>
      </c>
      <c r="T14" s="21">
        <v>2007</v>
      </c>
      <c r="U14" s="21">
        <v>2008</v>
      </c>
      <c r="V14" s="21">
        <v>2009</v>
      </c>
      <c r="W14" s="21">
        <v>2010</v>
      </c>
      <c r="X14" s="21">
        <v>2011</v>
      </c>
      <c r="Y14" s="21">
        <v>2012</v>
      </c>
      <c r="Z14" s="21">
        <v>2013</v>
      </c>
      <c r="AA14" s="21">
        <v>2014</v>
      </c>
      <c r="AB14" s="21">
        <v>2015</v>
      </c>
      <c r="AC14" s="21">
        <v>2016</v>
      </c>
      <c r="AD14" s="21">
        <v>2017</v>
      </c>
      <c r="AE14" s="21">
        <v>2018</v>
      </c>
      <c r="AF14" s="21">
        <v>2019</v>
      </c>
      <c r="AG14" s="21">
        <v>2020</v>
      </c>
      <c r="AH14" s="21">
        <v>2021</v>
      </c>
      <c r="AI14" s="21">
        <v>2022</v>
      </c>
      <c r="AJ14" s="21">
        <v>2023</v>
      </c>
      <c r="AK14" s="21">
        <v>2024</v>
      </c>
      <c r="AL14" s="10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2:55" ht="17.25" customHeight="1" x14ac:dyDescent="0.25">
      <c r="B15" s="9" t="s">
        <v>29</v>
      </c>
      <c r="C15" s="44" t="s">
        <v>2</v>
      </c>
      <c r="D15" s="64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</row>
    <row r="16" spans="2:55" ht="17.25" customHeight="1" x14ac:dyDescent="0.25">
      <c r="B16" s="9" t="s">
        <v>25</v>
      </c>
      <c r="C16" s="44" t="s">
        <v>62</v>
      </c>
      <c r="D16" s="64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</row>
    <row r="17" spans="2:55" ht="8.4" hidden="1" customHeight="1" x14ac:dyDescent="0.25">
      <c r="B17" s="59" t="s">
        <v>60</v>
      </c>
      <c r="C17" s="20" t="s">
        <v>13</v>
      </c>
      <c r="D17" s="64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M17" s="19" t="s">
        <v>63</v>
      </c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2:55" ht="17.25" customHeight="1" x14ac:dyDescent="0.25">
      <c r="B18" s="9" t="s">
        <v>6</v>
      </c>
      <c r="C18" s="20" t="s">
        <v>64</v>
      </c>
      <c r="D18" s="63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</row>
    <row r="19" spans="2:55" ht="17.25" customHeight="1" x14ac:dyDescent="0.25">
      <c r="B19" s="32" t="s">
        <v>26</v>
      </c>
      <c r="C19" s="20" t="s">
        <v>7</v>
      </c>
      <c r="D19" s="65"/>
      <c r="E19" s="30" t="e">
        <f t="shared" ref="E19:AK19" si="0">IF(((1-(E15-$E$10)/($V$3-$E$10))*100)&gt;100,#N/A,(1-(E15-$E$10)/($V$3-$E$10))*100)</f>
        <v>#DIV/0!</v>
      </c>
      <c r="F19" s="30" t="e">
        <f t="shared" si="0"/>
        <v>#DIV/0!</v>
      </c>
      <c r="G19" s="30" t="e">
        <f t="shared" si="0"/>
        <v>#DIV/0!</v>
      </c>
      <c r="H19" s="30" t="e">
        <f t="shared" si="0"/>
        <v>#DIV/0!</v>
      </c>
      <c r="I19" s="30" t="e">
        <f t="shared" si="0"/>
        <v>#DIV/0!</v>
      </c>
      <c r="J19" s="30" t="e">
        <f t="shared" si="0"/>
        <v>#DIV/0!</v>
      </c>
      <c r="K19" s="30" t="e">
        <f t="shared" si="0"/>
        <v>#DIV/0!</v>
      </c>
      <c r="L19" s="30" t="e">
        <f t="shared" si="0"/>
        <v>#DIV/0!</v>
      </c>
      <c r="M19" s="30" t="e">
        <f t="shared" si="0"/>
        <v>#DIV/0!</v>
      </c>
      <c r="N19" s="30" t="e">
        <f t="shared" si="0"/>
        <v>#DIV/0!</v>
      </c>
      <c r="O19" s="30" t="e">
        <f t="shared" si="0"/>
        <v>#DIV/0!</v>
      </c>
      <c r="P19" s="30" t="e">
        <f t="shared" si="0"/>
        <v>#DIV/0!</v>
      </c>
      <c r="Q19" s="30" t="e">
        <f t="shared" si="0"/>
        <v>#DIV/0!</v>
      </c>
      <c r="R19" s="30" t="e">
        <f t="shared" si="0"/>
        <v>#DIV/0!</v>
      </c>
      <c r="S19" s="30" t="e">
        <f t="shared" si="0"/>
        <v>#DIV/0!</v>
      </c>
      <c r="T19" s="30" t="e">
        <f t="shared" si="0"/>
        <v>#DIV/0!</v>
      </c>
      <c r="U19" s="30" t="e">
        <f t="shared" si="0"/>
        <v>#DIV/0!</v>
      </c>
      <c r="V19" s="30" t="e">
        <f t="shared" si="0"/>
        <v>#DIV/0!</v>
      </c>
      <c r="W19" s="30" t="e">
        <f t="shared" si="0"/>
        <v>#DIV/0!</v>
      </c>
      <c r="X19" s="30" t="e">
        <f t="shared" si="0"/>
        <v>#DIV/0!</v>
      </c>
      <c r="Y19" s="30" t="e">
        <f t="shared" si="0"/>
        <v>#DIV/0!</v>
      </c>
      <c r="Z19" s="30" t="e">
        <f t="shared" si="0"/>
        <v>#DIV/0!</v>
      </c>
      <c r="AA19" s="30" t="e">
        <f t="shared" si="0"/>
        <v>#DIV/0!</v>
      </c>
      <c r="AB19" s="30" t="e">
        <f t="shared" si="0"/>
        <v>#DIV/0!</v>
      </c>
      <c r="AC19" s="30" t="e">
        <f t="shared" si="0"/>
        <v>#DIV/0!</v>
      </c>
      <c r="AD19" s="30" t="e">
        <f t="shared" si="0"/>
        <v>#DIV/0!</v>
      </c>
      <c r="AE19" s="30" t="e">
        <f t="shared" si="0"/>
        <v>#DIV/0!</v>
      </c>
      <c r="AF19" s="30" t="e">
        <f t="shared" si="0"/>
        <v>#DIV/0!</v>
      </c>
      <c r="AG19" s="30" t="e">
        <f t="shared" si="0"/>
        <v>#DIV/0!</v>
      </c>
      <c r="AH19" s="30" t="e">
        <f t="shared" si="0"/>
        <v>#DIV/0!</v>
      </c>
      <c r="AI19" s="30" t="e">
        <f t="shared" si="0"/>
        <v>#DIV/0!</v>
      </c>
      <c r="AJ19" s="30" t="e">
        <f t="shared" si="0"/>
        <v>#DIV/0!</v>
      </c>
      <c r="AK19" s="30" t="e">
        <f t="shared" si="0"/>
        <v>#DIV/0!</v>
      </c>
      <c r="AM19" s="19" t="s">
        <v>56</v>
      </c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2:55" ht="17.25" customHeight="1" x14ac:dyDescent="0.25">
      <c r="B20" s="32" t="s">
        <v>40</v>
      </c>
      <c r="C20" s="20" t="s">
        <v>61</v>
      </c>
      <c r="D20" s="65"/>
      <c r="E20" s="31">
        <f t="shared" ref="E20:AJ20" si="1">IF((E15*E16/1000000)&lt;0.01,0,IF(E17&gt;0.01,E17,(E15*E16/1000000)))</f>
        <v>0</v>
      </c>
      <c r="F20" s="31">
        <f t="shared" si="1"/>
        <v>0</v>
      </c>
      <c r="G20" s="31">
        <f t="shared" si="1"/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  <c r="K20" s="31">
        <f t="shared" si="1"/>
        <v>0</v>
      </c>
      <c r="L20" s="31">
        <f t="shared" si="1"/>
        <v>0</v>
      </c>
      <c r="M20" s="31">
        <f t="shared" si="1"/>
        <v>0</v>
      </c>
      <c r="N20" s="31">
        <f t="shared" si="1"/>
        <v>0</v>
      </c>
      <c r="O20" s="31">
        <f t="shared" si="1"/>
        <v>0</v>
      </c>
      <c r="P20" s="31">
        <f t="shared" si="1"/>
        <v>0</v>
      </c>
      <c r="Q20" s="31">
        <f t="shared" si="1"/>
        <v>0</v>
      </c>
      <c r="R20" s="31">
        <f t="shared" si="1"/>
        <v>0</v>
      </c>
      <c r="S20" s="31">
        <f t="shared" si="1"/>
        <v>0</v>
      </c>
      <c r="T20" s="31">
        <f t="shared" si="1"/>
        <v>0</v>
      </c>
      <c r="U20" s="31">
        <f t="shared" si="1"/>
        <v>0</v>
      </c>
      <c r="V20" s="31">
        <f t="shared" si="1"/>
        <v>0</v>
      </c>
      <c r="W20" s="31">
        <f t="shared" si="1"/>
        <v>0</v>
      </c>
      <c r="X20" s="31">
        <f t="shared" si="1"/>
        <v>0</v>
      </c>
      <c r="Y20" s="31">
        <f t="shared" si="1"/>
        <v>0</v>
      </c>
      <c r="Z20" s="31">
        <f t="shared" si="1"/>
        <v>0</v>
      </c>
      <c r="AA20" s="31">
        <f t="shared" si="1"/>
        <v>0</v>
      </c>
      <c r="AB20" s="31">
        <f t="shared" si="1"/>
        <v>0</v>
      </c>
      <c r="AC20" s="31">
        <f t="shared" si="1"/>
        <v>0</v>
      </c>
      <c r="AD20" s="31">
        <f t="shared" si="1"/>
        <v>0</v>
      </c>
      <c r="AE20" s="31">
        <f t="shared" si="1"/>
        <v>0</v>
      </c>
      <c r="AF20" s="31">
        <f t="shared" si="1"/>
        <v>0</v>
      </c>
      <c r="AG20" s="31">
        <f t="shared" si="1"/>
        <v>0</v>
      </c>
      <c r="AH20" s="31">
        <f t="shared" si="1"/>
        <v>0</v>
      </c>
      <c r="AI20" s="31">
        <f t="shared" si="1"/>
        <v>0</v>
      </c>
      <c r="AJ20" s="31">
        <f t="shared" si="1"/>
        <v>0</v>
      </c>
      <c r="AK20" s="31">
        <f>IF((AK15*AK16/1000000)&lt;0.01,0,IF(AK17&gt;0.01,AK17,(AK15*AK16/1000000)))</f>
        <v>0</v>
      </c>
      <c r="AM20" s="36" t="s">
        <v>41</v>
      </c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2:55" ht="17.25" customHeight="1" x14ac:dyDescent="0.25">
      <c r="B21" s="32" t="s">
        <v>30</v>
      </c>
      <c r="C21" s="20" t="s">
        <v>8</v>
      </c>
      <c r="D21" s="65"/>
      <c r="E21" s="31">
        <f>IF(E15=0,0,(SUM($E$20:E$20)))</f>
        <v>0</v>
      </c>
      <c r="F21" s="31">
        <f>IF(F15=0,0,(SUM($E$20:F$20)))</f>
        <v>0</v>
      </c>
      <c r="G21" s="31">
        <f>IF(G15=0,0,(SUM($E$20:G$20)))</f>
        <v>0</v>
      </c>
      <c r="H21" s="31">
        <f>IF(H15=0,0,(SUM($E$20:H$20)))</f>
        <v>0</v>
      </c>
      <c r="I21" s="31">
        <f>IF(I15=0,0,(SUM($E$20:I$20)))</f>
        <v>0</v>
      </c>
      <c r="J21" s="31">
        <f>IF(J15=0,0,(SUM($E$20:J$20)))</f>
        <v>0</v>
      </c>
      <c r="K21" s="31">
        <f>IF(K15=0,0,(SUM($E$20:K$20)))</f>
        <v>0</v>
      </c>
      <c r="L21" s="31">
        <f>IF(L15=0,0,(SUM($E$20:L$20)))</f>
        <v>0</v>
      </c>
      <c r="M21" s="31">
        <f>IF(M15=0,0,(SUM($E$20:M$20)))</f>
        <v>0</v>
      </c>
      <c r="N21" s="31">
        <f>IF(N15=0,0,(SUM($E$20:N$20)))</f>
        <v>0</v>
      </c>
      <c r="O21" s="31">
        <f>IF(O15=0,0,(SUM($E$20:O$20)))</f>
        <v>0</v>
      </c>
      <c r="P21" s="31">
        <f>IF(P15=0,0,(SUM($E$20:P$20)))</f>
        <v>0</v>
      </c>
      <c r="Q21" s="31">
        <f>IF(Q15=0,0,(SUM($E$20:Q$20)))</f>
        <v>0</v>
      </c>
      <c r="R21" s="31">
        <f>IF(R15=0,0,(SUM($E$20:R$20)))</f>
        <v>0</v>
      </c>
      <c r="S21" s="31">
        <f>IF(S15=0,0,(SUM($E$20:S$20)))</f>
        <v>0</v>
      </c>
      <c r="T21" s="31">
        <f>IF(T15=0,0,(SUM($E$20:T$20)))</f>
        <v>0</v>
      </c>
      <c r="U21" s="31">
        <f>IF(U15=0,0,(SUM($E$20:U$20)))</f>
        <v>0</v>
      </c>
      <c r="V21" s="31">
        <f>IF(V15=0,0,(SUM($E$20:V$20)))</f>
        <v>0</v>
      </c>
      <c r="W21" s="31">
        <f>IF(W15=0,0,(SUM($E$20:W$20)))</f>
        <v>0</v>
      </c>
      <c r="X21" s="31">
        <f>IF(X15=0,0,(SUM($E$20:X$20)))</f>
        <v>0</v>
      </c>
      <c r="Y21" s="31">
        <f>IF(Y15=0,0,(SUM($E$20:Y$20)))</f>
        <v>0</v>
      </c>
      <c r="Z21" s="31">
        <f>IF(Z15=0,0,(SUM($E$20:Z$20)))</f>
        <v>0</v>
      </c>
      <c r="AA21" s="31">
        <f>IF(AA15=0,0,(SUM($E$20:AA$20)))</f>
        <v>0</v>
      </c>
      <c r="AB21" s="31">
        <f>IF(AB15=0,0,(SUM($E$20:AB$20)))</f>
        <v>0</v>
      </c>
      <c r="AC21" s="31">
        <f>IF(AC15=0,0,(SUM($E$20:AC$20)))</f>
        <v>0</v>
      </c>
      <c r="AD21" s="31">
        <f>IF(AD15=0,0,(SUM($E$20:AD$20)))</f>
        <v>0</v>
      </c>
      <c r="AE21" s="31">
        <f>IF(AE15=0,0,(SUM($E$20:AE$20)))</f>
        <v>0</v>
      </c>
      <c r="AF21" s="31">
        <f>IF(AF15=0,0,(SUM($E$20:AF$20)))</f>
        <v>0</v>
      </c>
      <c r="AG21" s="31">
        <f>IF(AG15=0,0,(SUM($E$20:AG$20)))</f>
        <v>0</v>
      </c>
      <c r="AH21" s="31">
        <f>IF(AH15=0,0,(SUM($E$20:AH$20)))</f>
        <v>0</v>
      </c>
      <c r="AI21" s="31">
        <f>IF(AI15=0,0,(SUM($E$20:AI$20)))</f>
        <v>0</v>
      </c>
      <c r="AJ21" s="31">
        <f>IF(AJ15=0,0,(SUM($E$20:AJ$20)))</f>
        <v>0</v>
      </c>
      <c r="AK21" s="31">
        <f>IF(AK15=0,0,(SUM($E$20:AK$20)))</f>
        <v>0</v>
      </c>
      <c r="AM21" s="39" t="s">
        <v>54</v>
      </c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</row>
    <row r="22" spans="2:55" ht="13.2" hidden="1" customHeight="1" x14ac:dyDescent="0.25">
      <c r="B22" s="32"/>
      <c r="C22" s="20"/>
      <c r="D22" s="65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M22" s="39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</row>
    <row r="23" spans="2:55" ht="16.95" customHeight="1" x14ac:dyDescent="0.35">
      <c r="B23" s="33" t="s">
        <v>31</v>
      </c>
      <c r="C23" s="20" t="s">
        <v>7</v>
      </c>
      <c r="D23" s="65"/>
      <c r="E23" s="31">
        <f t="shared" ref="E23:AI23" si="2">IF(((E21-D21)/(D21+0.00001)*100)&gt;111,0,(E21-D21)/(D21+0.00001)*100)</f>
        <v>0</v>
      </c>
      <c r="F23" s="31">
        <f t="shared" si="2"/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1">
        <f t="shared" si="2"/>
        <v>0</v>
      </c>
      <c r="L23" s="31">
        <f t="shared" si="2"/>
        <v>0</v>
      </c>
      <c r="M23" s="31">
        <f t="shared" si="2"/>
        <v>0</v>
      </c>
      <c r="N23" s="31">
        <f t="shared" si="2"/>
        <v>0</v>
      </c>
      <c r="O23" s="31">
        <f t="shared" si="2"/>
        <v>0</v>
      </c>
      <c r="P23" s="31">
        <f t="shared" si="2"/>
        <v>0</v>
      </c>
      <c r="Q23" s="31">
        <f t="shared" si="2"/>
        <v>0</v>
      </c>
      <c r="R23" s="31">
        <f t="shared" si="2"/>
        <v>0</v>
      </c>
      <c r="S23" s="31">
        <f t="shared" si="2"/>
        <v>0</v>
      </c>
      <c r="T23" s="31">
        <f t="shared" si="2"/>
        <v>0</v>
      </c>
      <c r="U23" s="31">
        <f t="shared" si="2"/>
        <v>0</v>
      </c>
      <c r="V23" s="31">
        <f t="shared" si="2"/>
        <v>0</v>
      </c>
      <c r="W23" s="31">
        <f t="shared" si="2"/>
        <v>0</v>
      </c>
      <c r="X23" s="31">
        <f t="shared" si="2"/>
        <v>0</v>
      </c>
      <c r="Y23" s="31">
        <f t="shared" si="2"/>
        <v>0</v>
      </c>
      <c r="Z23" s="31">
        <f t="shared" si="2"/>
        <v>0</v>
      </c>
      <c r="AA23" s="31">
        <f t="shared" si="2"/>
        <v>0</v>
      </c>
      <c r="AB23" s="31">
        <f t="shared" si="2"/>
        <v>0</v>
      </c>
      <c r="AC23" s="31">
        <f t="shared" si="2"/>
        <v>0</v>
      </c>
      <c r="AD23" s="31">
        <f t="shared" si="2"/>
        <v>0</v>
      </c>
      <c r="AE23" s="31">
        <f t="shared" si="2"/>
        <v>0</v>
      </c>
      <c r="AF23" s="31">
        <f t="shared" si="2"/>
        <v>0</v>
      </c>
      <c r="AG23" s="31">
        <f t="shared" si="2"/>
        <v>0</v>
      </c>
      <c r="AH23" s="31">
        <f t="shared" si="2"/>
        <v>0</v>
      </c>
      <c r="AI23" s="31">
        <f t="shared" si="2"/>
        <v>0</v>
      </c>
      <c r="AJ23" s="31">
        <f t="shared" ref="AJ23" si="3">IF(((AJ21-AI21)/(AI21+0.00001)*100)&gt;111,0,(AJ21-AI21)/(AI21+0.00001)*100)</f>
        <v>0</v>
      </c>
      <c r="AK23" s="31">
        <f t="shared" ref="AK23" si="4">IF(((AK21-AJ21)/(AJ21+0.00001)*100)&gt;111,0,(AK21-AJ21)/(AJ21+0.00001)*100)</f>
        <v>0</v>
      </c>
      <c r="AM23" s="19" t="s">
        <v>39</v>
      </c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2:55" ht="13.2" customHeight="1" x14ac:dyDescent="0.25">
      <c r="B24" s="32" t="s">
        <v>27</v>
      </c>
      <c r="C24" s="20" t="s">
        <v>9</v>
      </c>
      <c r="D24" s="65"/>
      <c r="E24" s="29">
        <f t="shared" ref="E24:AK24" si="5">IF((E18/(E20+0.0000000001))&gt;200000,0,E18/(E20+0.0000000001))</f>
        <v>0</v>
      </c>
      <c r="F24" s="29">
        <f t="shared" si="5"/>
        <v>0</v>
      </c>
      <c r="G24" s="29">
        <f t="shared" si="5"/>
        <v>0</v>
      </c>
      <c r="H24" s="29">
        <f t="shared" si="5"/>
        <v>0</v>
      </c>
      <c r="I24" s="29">
        <f t="shared" si="5"/>
        <v>0</v>
      </c>
      <c r="J24" s="29">
        <f t="shared" si="5"/>
        <v>0</v>
      </c>
      <c r="K24" s="29">
        <f t="shared" si="5"/>
        <v>0</v>
      </c>
      <c r="L24" s="29">
        <f t="shared" si="5"/>
        <v>0</v>
      </c>
      <c r="M24" s="29">
        <f t="shared" si="5"/>
        <v>0</v>
      </c>
      <c r="N24" s="29">
        <f t="shared" si="5"/>
        <v>0</v>
      </c>
      <c r="O24" s="29">
        <f t="shared" si="5"/>
        <v>0</v>
      </c>
      <c r="P24" s="29">
        <f t="shared" si="5"/>
        <v>0</v>
      </c>
      <c r="Q24" s="29">
        <f t="shared" si="5"/>
        <v>0</v>
      </c>
      <c r="R24" s="29">
        <f t="shared" si="5"/>
        <v>0</v>
      </c>
      <c r="S24" s="29">
        <f t="shared" si="5"/>
        <v>0</v>
      </c>
      <c r="T24" s="29">
        <f t="shared" si="5"/>
        <v>0</v>
      </c>
      <c r="U24" s="29">
        <f t="shared" si="5"/>
        <v>0</v>
      </c>
      <c r="V24" s="29">
        <f t="shared" si="5"/>
        <v>0</v>
      </c>
      <c r="W24" s="29">
        <f t="shared" si="5"/>
        <v>0</v>
      </c>
      <c r="X24" s="29">
        <f t="shared" si="5"/>
        <v>0</v>
      </c>
      <c r="Y24" s="29">
        <f t="shared" si="5"/>
        <v>0</v>
      </c>
      <c r="Z24" s="29">
        <f t="shared" si="5"/>
        <v>0</v>
      </c>
      <c r="AA24" s="29">
        <f t="shared" si="5"/>
        <v>0</v>
      </c>
      <c r="AB24" s="29">
        <f t="shared" si="5"/>
        <v>0</v>
      </c>
      <c r="AC24" s="29">
        <f t="shared" si="5"/>
        <v>0</v>
      </c>
      <c r="AD24" s="29">
        <f t="shared" si="5"/>
        <v>0</v>
      </c>
      <c r="AE24" s="29">
        <f t="shared" si="5"/>
        <v>0</v>
      </c>
      <c r="AF24" s="29">
        <f t="shared" si="5"/>
        <v>0</v>
      </c>
      <c r="AG24" s="29">
        <f t="shared" si="5"/>
        <v>0</v>
      </c>
      <c r="AH24" s="29">
        <f t="shared" si="5"/>
        <v>0</v>
      </c>
      <c r="AI24" s="29">
        <f t="shared" si="5"/>
        <v>0</v>
      </c>
      <c r="AJ24" s="29">
        <f t="shared" si="5"/>
        <v>0</v>
      </c>
      <c r="AK24" s="29">
        <f t="shared" si="5"/>
        <v>0</v>
      </c>
      <c r="AM24" s="19" t="s">
        <v>42</v>
      </c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2:55" s="47" customFormat="1" ht="1.2" customHeight="1" x14ac:dyDescent="0.25">
      <c r="B25" s="115" t="s">
        <v>339</v>
      </c>
      <c r="C25" s="116" t="s">
        <v>20</v>
      </c>
      <c r="D25" s="117"/>
      <c r="E25" s="118">
        <f t="shared" ref="E25:AK25" si="6">E27/1000</f>
        <v>0</v>
      </c>
      <c r="F25" s="118">
        <f t="shared" si="6"/>
        <v>0</v>
      </c>
      <c r="G25" s="118">
        <f t="shared" si="6"/>
        <v>0</v>
      </c>
      <c r="H25" s="118">
        <f t="shared" si="6"/>
        <v>0</v>
      </c>
      <c r="I25" s="118">
        <f t="shared" si="6"/>
        <v>0</v>
      </c>
      <c r="J25" s="118">
        <f t="shared" si="6"/>
        <v>0</v>
      </c>
      <c r="K25" s="118">
        <f t="shared" si="6"/>
        <v>0</v>
      </c>
      <c r="L25" s="118">
        <f t="shared" si="6"/>
        <v>0</v>
      </c>
      <c r="M25" s="118">
        <f t="shared" si="6"/>
        <v>0</v>
      </c>
      <c r="N25" s="118">
        <f t="shared" si="6"/>
        <v>0</v>
      </c>
      <c r="O25" s="118">
        <f t="shared" si="6"/>
        <v>0</v>
      </c>
      <c r="P25" s="118">
        <f t="shared" si="6"/>
        <v>0</v>
      </c>
      <c r="Q25" s="118">
        <f t="shared" si="6"/>
        <v>0</v>
      </c>
      <c r="R25" s="118">
        <f t="shared" si="6"/>
        <v>0</v>
      </c>
      <c r="S25" s="118">
        <f t="shared" si="6"/>
        <v>0</v>
      </c>
      <c r="T25" s="118">
        <f t="shared" si="6"/>
        <v>0</v>
      </c>
      <c r="U25" s="118">
        <f t="shared" si="6"/>
        <v>0</v>
      </c>
      <c r="V25" s="118">
        <f t="shared" si="6"/>
        <v>0</v>
      </c>
      <c r="W25" s="118">
        <f t="shared" si="6"/>
        <v>0</v>
      </c>
      <c r="X25" s="118">
        <f t="shared" si="6"/>
        <v>0</v>
      </c>
      <c r="Y25" s="118">
        <f t="shared" si="6"/>
        <v>0</v>
      </c>
      <c r="Z25" s="118">
        <f t="shared" si="6"/>
        <v>0</v>
      </c>
      <c r="AA25" s="118">
        <f t="shared" si="6"/>
        <v>0</v>
      </c>
      <c r="AB25" s="118">
        <f t="shared" si="6"/>
        <v>0</v>
      </c>
      <c r="AC25" s="118">
        <f t="shared" si="6"/>
        <v>0</v>
      </c>
      <c r="AD25" s="118">
        <f t="shared" si="6"/>
        <v>0</v>
      </c>
      <c r="AE25" s="118">
        <f t="shared" si="6"/>
        <v>0</v>
      </c>
      <c r="AF25" s="118">
        <f t="shared" si="6"/>
        <v>0</v>
      </c>
      <c r="AG25" s="118">
        <f t="shared" si="6"/>
        <v>0</v>
      </c>
      <c r="AH25" s="118">
        <f t="shared" si="6"/>
        <v>0</v>
      </c>
      <c r="AI25" s="118">
        <f t="shared" si="6"/>
        <v>0</v>
      </c>
      <c r="AJ25" s="118">
        <f t="shared" si="6"/>
        <v>0</v>
      </c>
      <c r="AK25" s="118">
        <f t="shared" si="6"/>
        <v>0</v>
      </c>
      <c r="AM25" s="81" t="s">
        <v>65</v>
      </c>
    </row>
    <row r="26" spans="2:55" s="47" customFormat="1" ht="1.2" customHeight="1" x14ac:dyDescent="0.25">
      <c r="B26" s="115"/>
      <c r="C26" s="116"/>
      <c r="D26" s="117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M26" s="81"/>
    </row>
    <row r="27" spans="2:55" s="108" customFormat="1" ht="1.2" customHeight="1" x14ac:dyDescent="0.25">
      <c r="B27" s="42" t="s">
        <v>90</v>
      </c>
      <c r="C27" s="116" t="s">
        <v>20</v>
      </c>
      <c r="D27" s="119"/>
      <c r="E27" s="120">
        <f t="shared" ref="E27:AK27" si="7">E18+D27</f>
        <v>0</v>
      </c>
      <c r="F27" s="120">
        <f t="shared" si="7"/>
        <v>0</v>
      </c>
      <c r="G27" s="120">
        <f t="shared" si="7"/>
        <v>0</v>
      </c>
      <c r="H27" s="120">
        <f t="shared" si="7"/>
        <v>0</v>
      </c>
      <c r="I27" s="120">
        <f t="shared" si="7"/>
        <v>0</v>
      </c>
      <c r="J27" s="120">
        <f t="shared" si="7"/>
        <v>0</v>
      </c>
      <c r="K27" s="120">
        <f t="shared" si="7"/>
        <v>0</v>
      </c>
      <c r="L27" s="120">
        <f t="shared" si="7"/>
        <v>0</v>
      </c>
      <c r="M27" s="120">
        <f t="shared" si="7"/>
        <v>0</v>
      </c>
      <c r="N27" s="120">
        <f t="shared" si="7"/>
        <v>0</v>
      </c>
      <c r="O27" s="120">
        <f t="shared" si="7"/>
        <v>0</v>
      </c>
      <c r="P27" s="120">
        <f t="shared" si="7"/>
        <v>0</v>
      </c>
      <c r="Q27" s="120">
        <f t="shared" si="7"/>
        <v>0</v>
      </c>
      <c r="R27" s="120">
        <f t="shared" si="7"/>
        <v>0</v>
      </c>
      <c r="S27" s="120">
        <f t="shared" si="7"/>
        <v>0</v>
      </c>
      <c r="T27" s="120">
        <f t="shared" si="7"/>
        <v>0</v>
      </c>
      <c r="U27" s="120">
        <f t="shared" si="7"/>
        <v>0</v>
      </c>
      <c r="V27" s="120">
        <f t="shared" si="7"/>
        <v>0</v>
      </c>
      <c r="W27" s="120">
        <f t="shared" si="7"/>
        <v>0</v>
      </c>
      <c r="X27" s="120">
        <f t="shared" si="7"/>
        <v>0</v>
      </c>
      <c r="Y27" s="120">
        <f t="shared" si="7"/>
        <v>0</v>
      </c>
      <c r="Z27" s="120">
        <f t="shared" si="7"/>
        <v>0</v>
      </c>
      <c r="AA27" s="120">
        <f t="shared" si="7"/>
        <v>0</v>
      </c>
      <c r="AB27" s="120">
        <f t="shared" si="7"/>
        <v>0</v>
      </c>
      <c r="AC27" s="120">
        <f t="shared" si="7"/>
        <v>0</v>
      </c>
      <c r="AD27" s="120">
        <f t="shared" si="7"/>
        <v>0</v>
      </c>
      <c r="AE27" s="120">
        <f t="shared" si="7"/>
        <v>0</v>
      </c>
      <c r="AF27" s="120">
        <f t="shared" si="7"/>
        <v>0</v>
      </c>
      <c r="AG27" s="120">
        <f t="shared" si="7"/>
        <v>0</v>
      </c>
      <c r="AH27" s="120">
        <f t="shared" si="7"/>
        <v>0</v>
      </c>
      <c r="AI27" s="120">
        <f t="shared" si="7"/>
        <v>0</v>
      </c>
      <c r="AJ27" s="120">
        <f t="shared" si="7"/>
        <v>0</v>
      </c>
      <c r="AK27" s="120">
        <f t="shared" si="7"/>
        <v>0</v>
      </c>
      <c r="AM27" s="95" t="s">
        <v>43</v>
      </c>
    </row>
    <row r="28" spans="2:55" s="108" customFormat="1" ht="1.2" customHeight="1" x14ac:dyDescent="0.25">
      <c r="B28" s="42" t="s">
        <v>16</v>
      </c>
      <c r="C28" s="42" t="s">
        <v>20</v>
      </c>
      <c r="E28" s="121">
        <f t="shared" ref="E28:AK28" si="8">IF(E15&gt;0.1,1,0)</f>
        <v>0</v>
      </c>
      <c r="F28" s="121">
        <f t="shared" si="8"/>
        <v>0</v>
      </c>
      <c r="G28" s="121">
        <f t="shared" si="8"/>
        <v>0</v>
      </c>
      <c r="H28" s="121">
        <f t="shared" si="8"/>
        <v>0</v>
      </c>
      <c r="I28" s="121">
        <f t="shared" si="8"/>
        <v>0</v>
      </c>
      <c r="J28" s="121">
        <f t="shared" si="8"/>
        <v>0</v>
      </c>
      <c r="K28" s="121">
        <f t="shared" si="8"/>
        <v>0</v>
      </c>
      <c r="L28" s="121">
        <f t="shared" si="8"/>
        <v>0</v>
      </c>
      <c r="M28" s="121">
        <f t="shared" si="8"/>
        <v>0</v>
      </c>
      <c r="N28" s="121">
        <f t="shared" si="8"/>
        <v>0</v>
      </c>
      <c r="O28" s="121">
        <f t="shared" si="8"/>
        <v>0</v>
      </c>
      <c r="P28" s="121">
        <f t="shared" si="8"/>
        <v>0</v>
      </c>
      <c r="Q28" s="121">
        <f t="shared" si="8"/>
        <v>0</v>
      </c>
      <c r="R28" s="121">
        <f t="shared" si="8"/>
        <v>0</v>
      </c>
      <c r="S28" s="121">
        <f t="shared" si="8"/>
        <v>0</v>
      </c>
      <c r="T28" s="121">
        <f t="shared" si="8"/>
        <v>0</v>
      </c>
      <c r="U28" s="121">
        <f t="shared" si="8"/>
        <v>0</v>
      </c>
      <c r="V28" s="121">
        <f t="shared" si="8"/>
        <v>0</v>
      </c>
      <c r="W28" s="121">
        <f t="shared" si="8"/>
        <v>0</v>
      </c>
      <c r="X28" s="121">
        <f t="shared" si="8"/>
        <v>0</v>
      </c>
      <c r="Y28" s="121">
        <f t="shared" si="8"/>
        <v>0</v>
      </c>
      <c r="Z28" s="121">
        <f t="shared" si="8"/>
        <v>0</v>
      </c>
      <c r="AA28" s="121">
        <f t="shared" si="8"/>
        <v>0</v>
      </c>
      <c r="AB28" s="121">
        <f t="shared" si="8"/>
        <v>0</v>
      </c>
      <c r="AC28" s="121">
        <f t="shared" si="8"/>
        <v>0</v>
      </c>
      <c r="AD28" s="121">
        <f t="shared" si="8"/>
        <v>0</v>
      </c>
      <c r="AE28" s="121">
        <f t="shared" si="8"/>
        <v>0</v>
      </c>
      <c r="AF28" s="121">
        <f t="shared" si="8"/>
        <v>0</v>
      </c>
      <c r="AG28" s="121">
        <f t="shared" si="8"/>
        <v>0</v>
      </c>
      <c r="AH28" s="121">
        <f t="shared" si="8"/>
        <v>0</v>
      </c>
      <c r="AI28" s="121">
        <f t="shared" si="8"/>
        <v>0</v>
      </c>
      <c r="AJ28" s="121">
        <f t="shared" si="8"/>
        <v>0</v>
      </c>
      <c r="AK28" s="121">
        <f t="shared" si="8"/>
        <v>0</v>
      </c>
    </row>
    <row r="29" spans="2:55" s="108" customFormat="1" ht="1.2" customHeight="1" x14ac:dyDescent="0.25">
      <c r="B29" s="42" t="s">
        <v>15</v>
      </c>
      <c r="C29" s="42" t="s">
        <v>20</v>
      </c>
      <c r="E29" s="121" t="e">
        <f>IF((E28)=0,#N/A,SUM($E28:E28))</f>
        <v>#N/A</v>
      </c>
      <c r="F29" s="121" t="e">
        <f>IF((F28)=0,#N/A,SUM($E28:F28))</f>
        <v>#N/A</v>
      </c>
      <c r="G29" s="121" t="e">
        <f>IF((G28)=0,#N/A,SUM($E28:G28))</f>
        <v>#N/A</v>
      </c>
      <c r="H29" s="121" t="e">
        <f>IF((H28)=0,#N/A,SUM($E28:H28))</f>
        <v>#N/A</v>
      </c>
      <c r="I29" s="121" t="e">
        <f>IF((I28)=0,#N/A,SUM($E28:I28))</f>
        <v>#N/A</v>
      </c>
      <c r="J29" s="121" t="e">
        <f>IF((J28)=0,#N/A,SUM($E28:J28))</f>
        <v>#N/A</v>
      </c>
      <c r="K29" s="121" t="e">
        <f>IF((K28)=0,#N/A,SUM($E28:K28))</f>
        <v>#N/A</v>
      </c>
      <c r="L29" s="121" t="e">
        <f>IF((L28)=0,#N/A,SUM($E28:L28))</f>
        <v>#N/A</v>
      </c>
      <c r="M29" s="121" t="e">
        <f>IF((M28)=0,#N/A,SUM($E28:M28))</f>
        <v>#N/A</v>
      </c>
      <c r="N29" s="121" t="e">
        <f>IF((N28)=0,#N/A,SUM($E28:N28))</f>
        <v>#N/A</v>
      </c>
      <c r="O29" s="121" t="e">
        <f>IF((O28)=0,#N/A,SUM($E28:O28))</f>
        <v>#N/A</v>
      </c>
      <c r="P29" s="121" t="e">
        <f>IF((P28)=0,#N/A,SUM($E28:P28))</f>
        <v>#N/A</v>
      </c>
      <c r="Q29" s="121" t="e">
        <f>IF((Q28)=0,#N/A,SUM($E28:Q28))</f>
        <v>#N/A</v>
      </c>
      <c r="R29" s="121" t="e">
        <f>IF((R28)=0,#N/A,SUM($E28:R28))</f>
        <v>#N/A</v>
      </c>
      <c r="S29" s="121" t="e">
        <f>IF((S28)=0,#N/A,SUM($E28:S28))</f>
        <v>#N/A</v>
      </c>
      <c r="T29" s="121" t="e">
        <f>IF((T28)=0,#N/A,SUM($E28:T28))</f>
        <v>#N/A</v>
      </c>
      <c r="U29" s="121" t="e">
        <f>IF((U28)=0,#N/A,SUM($E28:U28))</f>
        <v>#N/A</v>
      </c>
      <c r="V29" s="121" t="e">
        <f>IF((V28)=0,#N/A,SUM($E28:V28))</f>
        <v>#N/A</v>
      </c>
      <c r="W29" s="121" t="e">
        <f>IF((W28)=0,#N/A,SUM($E28:W28))</f>
        <v>#N/A</v>
      </c>
      <c r="X29" s="121" t="e">
        <f>IF((X28)=0,#N/A,SUM($E28:X28))</f>
        <v>#N/A</v>
      </c>
      <c r="Y29" s="121" t="e">
        <f>IF((Y28)=0,#N/A,SUM($E28:Y28))</f>
        <v>#N/A</v>
      </c>
      <c r="Z29" s="121" t="e">
        <f>IF((Z28)=0,#N/A,SUM($E28:Z28))</f>
        <v>#N/A</v>
      </c>
      <c r="AA29" s="121" t="e">
        <f>IF((AA28)=0,#N/A,SUM($E28:AA28))</f>
        <v>#N/A</v>
      </c>
      <c r="AB29" s="121" t="e">
        <f>IF((AB28)=0,#N/A,SUM($E28:AB28))</f>
        <v>#N/A</v>
      </c>
      <c r="AC29" s="121" t="e">
        <f>IF((AC28)=0,#N/A,SUM($E28:AC28))</f>
        <v>#N/A</v>
      </c>
      <c r="AD29" s="121" t="e">
        <f>IF((AD28)=0,#N/A,SUM($E28:AD28))</f>
        <v>#N/A</v>
      </c>
      <c r="AE29" s="121" t="e">
        <f>IF((AE28)=0,#N/A,SUM($E28:AE28))</f>
        <v>#N/A</v>
      </c>
      <c r="AF29" s="121" t="e">
        <f>IF((AF28)=0,#N/A,SUM($E28:AF28))</f>
        <v>#N/A</v>
      </c>
      <c r="AG29" s="121" t="e">
        <f>IF((AG28)=0,#N/A,SUM($E28:AG28))</f>
        <v>#N/A</v>
      </c>
      <c r="AH29" s="121" t="e">
        <f>IF((AH28)=0,#N/A,SUM($E28:AH28))</f>
        <v>#N/A</v>
      </c>
      <c r="AI29" s="121" t="e">
        <f>IF((AI28)=0,#N/A,SUM($E28:AI28))</f>
        <v>#N/A</v>
      </c>
      <c r="AJ29" s="121" t="e">
        <f>IF((AJ28)=0,#N/A,SUM($E28:AJ28))</f>
        <v>#N/A</v>
      </c>
      <c r="AK29" s="121" t="e">
        <f>IF((AK28)=0,#N/A,SUM($E28:AK28))</f>
        <v>#N/A</v>
      </c>
      <c r="AM29" s="42" t="s">
        <v>57</v>
      </c>
    </row>
    <row r="30" spans="2:55" s="108" customFormat="1" ht="1.2" customHeight="1" x14ac:dyDescent="0.25">
      <c r="B30" s="42" t="s">
        <v>44</v>
      </c>
      <c r="C30" s="42" t="s">
        <v>20</v>
      </c>
      <c r="E30" s="121">
        <f>$E$10</f>
        <v>0</v>
      </c>
      <c r="F30" s="121">
        <f t="shared" ref="F30:AK30" si="9">$E$10</f>
        <v>0</v>
      </c>
      <c r="G30" s="121">
        <f t="shared" si="9"/>
        <v>0</v>
      </c>
      <c r="H30" s="121">
        <f t="shared" si="9"/>
        <v>0</v>
      </c>
      <c r="I30" s="121">
        <f t="shared" si="9"/>
        <v>0</v>
      </c>
      <c r="J30" s="121">
        <f t="shared" si="9"/>
        <v>0</v>
      </c>
      <c r="K30" s="121">
        <f t="shared" si="9"/>
        <v>0</v>
      </c>
      <c r="L30" s="121">
        <f t="shared" si="9"/>
        <v>0</v>
      </c>
      <c r="M30" s="121">
        <f t="shared" si="9"/>
        <v>0</v>
      </c>
      <c r="N30" s="121">
        <f t="shared" si="9"/>
        <v>0</v>
      </c>
      <c r="O30" s="121">
        <f t="shared" si="9"/>
        <v>0</v>
      </c>
      <c r="P30" s="121">
        <f t="shared" si="9"/>
        <v>0</v>
      </c>
      <c r="Q30" s="121">
        <f t="shared" si="9"/>
        <v>0</v>
      </c>
      <c r="R30" s="121">
        <f t="shared" si="9"/>
        <v>0</v>
      </c>
      <c r="S30" s="121">
        <f t="shared" si="9"/>
        <v>0</v>
      </c>
      <c r="T30" s="121">
        <f t="shared" si="9"/>
        <v>0</v>
      </c>
      <c r="U30" s="121">
        <f t="shared" si="9"/>
        <v>0</v>
      </c>
      <c r="V30" s="121">
        <f t="shared" si="9"/>
        <v>0</v>
      </c>
      <c r="W30" s="121">
        <f t="shared" si="9"/>
        <v>0</v>
      </c>
      <c r="X30" s="121">
        <f t="shared" si="9"/>
        <v>0</v>
      </c>
      <c r="Y30" s="121">
        <f t="shared" si="9"/>
        <v>0</v>
      </c>
      <c r="Z30" s="121">
        <f t="shared" si="9"/>
        <v>0</v>
      </c>
      <c r="AA30" s="121">
        <f t="shared" si="9"/>
        <v>0</v>
      </c>
      <c r="AB30" s="121">
        <f t="shared" si="9"/>
        <v>0</v>
      </c>
      <c r="AC30" s="121">
        <f t="shared" si="9"/>
        <v>0</v>
      </c>
      <c r="AD30" s="121">
        <f t="shared" si="9"/>
        <v>0</v>
      </c>
      <c r="AE30" s="121">
        <f t="shared" si="9"/>
        <v>0</v>
      </c>
      <c r="AF30" s="121">
        <f t="shared" si="9"/>
        <v>0</v>
      </c>
      <c r="AG30" s="121">
        <f t="shared" si="9"/>
        <v>0</v>
      </c>
      <c r="AH30" s="121">
        <f t="shared" si="9"/>
        <v>0</v>
      </c>
      <c r="AI30" s="121">
        <f t="shared" si="9"/>
        <v>0</v>
      </c>
      <c r="AJ30" s="121">
        <f t="shared" si="9"/>
        <v>0</v>
      </c>
      <c r="AK30" s="121">
        <f t="shared" si="9"/>
        <v>0</v>
      </c>
      <c r="AL30" s="121"/>
      <c r="AM30" s="42" t="s">
        <v>47</v>
      </c>
      <c r="AN30" s="121"/>
      <c r="AO30" s="121"/>
      <c r="AP30" s="121"/>
      <c r="AQ30" s="121"/>
      <c r="AR30" s="121"/>
      <c r="AS30" s="121"/>
      <c r="AT30" s="121"/>
    </row>
    <row r="31" spans="2:55" s="108" customFormat="1" ht="1.2" customHeight="1" x14ac:dyDescent="0.25">
      <c r="B31" s="42" t="s">
        <v>17</v>
      </c>
      <c r="C31" s="42" t="s">
        <v>20</v>
      </c>
      <c r="E31" s="122">
        <f t="shared" ref="E31:AK31" si="10">$V$4</f>
        <v>0</v>
      </c>
      <c r="F31" s="122">
        <f t="shared" si="10"/>
        <v>0</v>
      </c>
      <c r="G31" s="122">
        <f t="shared" si="10"/>
        <v>0</v>
      </c>
      <c r="H31" s="122">
        <f t="shared" si="10"/>
        <v>0</v>
      </c>
      <c r="I31" s="122">
        <f t="shared" si="10"/>
        <v>0</v>
      </c>
      <c r="J31" s="122">
        <f t="shared" si="10"/>
        <v>0</v>
      </c>
      <c r="K31" s="122">
        <f t="shared" si="10"/>
        <v>0</v>
      </c>
      <c r="L31" s="122">
        <f t="shared" si="10"/>
        <v>0</v>
      </c>
      <c r="M31" s="122">
        <f t="shared" si="10"/>
        <v>0</v>
      </c>
      <c r="N31" s="122">
        <f t="shared" si="10"/>
        <v>0</v>
      </c>
      <c r="O31" s="122">
        <f t="shared" si="10"/>
        <v>0</v>
      </c>
      <c r="P31" s="122">
        <f t="shared" si="10"/>
        <v>0</v>
      </c>
      <c r="Q31" s="122">
        <f t="shared" si="10"/>
        <v>0</v>
      </c>
      <c r="R31" s="122">
        <f t="shared" si="10"/>
        <v>0</v>
      </c>
      <c r="S31" s="122">
        <f t="shared" si="10"/>
        <v>0</v>
      </c>
      <c r="T31" s="122">
        <f t="shared" si="10"/>
        <v>0</v>
      </c>
      <c r="U31" s="122">
        <f t="shared" si="10"/>
        <v>0</v>
      </c>
      <c r="V31" s="122">
        <f t="shared" si="10"/>
        <v>0</v>
      </c>
      <c r="W31" s="122">
        <f t="shared" si="10"/>
        <v>0</v>
      </c>
      <c r="X31" s="122">
        <f t="shared" si="10"/>
        <v>0</v>
      </c>
      <c r="Y31" s="122">
        <f t="shared" si="10"/>
        <v>0</v>
      </c>
      <c r="Z31" s="122">
        <f t="shared" si="10"/>
        <v>0</v>
      </c>
      <c r="AA31" s="122">
        <f t="shared" si="10"/>
        <v>0</v>
      </c>
      <c r="AB31" s="122">
        <f t="shared" si="10"/>
        <v>0</v>
      </c>
      <c r="AC31" s="122">
        <f t="shared" si="10"/>
        <v>0</v>
      </c>
      <c r="AD31" s="122">
        <f t="shared" si="10"/>
        <v>0</v>
      </c>
      <c r="AE31" s="122">
        <f t="shared" si="10"/>
        <v>0</v>
      </c>
      <c r="AF31" s="122">
        <f t="shared" si="10"/>
        <v>0</v>
      </c>
      <c r="AG31" s="122">
        <f t="shared" si="10"/>
        <v>0</v>
      </c>
      <c r="AH31" s="122">
        <f t="shared" si="10"/>
        <v>0</v>
      </c>
      <c r="AI31" s="122">
        <f t="shared" si="10"/>
        <v>0</v>
      </c>
      <c r="AJ31" s="122">
        <f t="shared" si="10"/>
        <v>0</v>
      </c>
      <c r="AK31" s="122">
        <f t="shared" si="10"/>
        <v>0</v>
      </c>
      <c r="AM31" s="42" t="s">
        <v>48</v>
      </c>
    </row>
    <row r="32" spans="2:55" s="108" customFormat="1" ht="1.2" customHeight="1" x14ac:dyDescent="0.25">
      <c r="B32" s="42" t="s">
        <v>35</v>
      </c>
      <c r="C32" s="42" t="s">
        <v>20</v>
      </c>
      <c r="E32" s="122">
        <f t="shared" ref="E32:AK32" si="11">$V$5</f>
        <v>0</v>
      </c>
      <c r="F32" s="122">
        <f t="shared" si="11"/>
        <v>0</v>
      </c>
      <c r="G32" s="122">
        <f t="shared" si="11"/>
        <v>0</v>
      </c>
      <c r="H32" s="122">
        <f t="shared" si="11"/>
        <v>0</v>
      </c>
      <c r="I32" s="122">
        <f t="shared" si="11"/>
        <v>0</v>
      </c>
      <c r="J32" s="122">
        <f t="shared" si="11"/>
        <v>0</v>
      </c>
      <c r="K32" s="122">
        <f t="shared" si="11"/>
        <v>0</v>
      </c>
      <c r="L32" s="122">
        <f t="shared" si="11"/>
        <v>0</v>
      </c>
      <c r="M32" s="122">
        <f t="shared" si="11"/>
        <v>0</v>
      </c>
      <c r="N32" s="122">
        <f t="shared" si="11"/>
        <v>0</v>
      </c>
      <c r="O32" s="122">
        <f t="shared" si="11"/>
        <v>0</v>
      </c>
      <c r="P32" s="122">
        <f t="shared" si="11"/>
        <v>0</v>
      </c>
      <c r="Q32" s="122">
        <f t="shared" si="11"/>
        <v>0</v>
      </c>
      <c r="R32" s="122">
        <f t="shared" si="11"/>
        <v>0</v>
      </c>
      <c r="S32" s="122">
        <f t="shared" si="11"/>
        <v>0</v>
      </c>
      <c r="T32" s="122">
        <f t="shared" si="11"/>
        <v>0</v>
      </c>
      <c r="U32" s="122">
        <f t="shared" si="11"/>
        <v>0</v>
      </c>
      <c r="V32" s="122">
        <f t="shared" si="11"/>
        <v>0</v>
      </c>
      <c r="W32" s="122">
        <f t="shared" si="11"/>
        <v>0</v>
      </c>
      <c r="X32" s="122">
        <f t="shared" si="11"/>
        <v>0</v>
      </c>
      <c r="Y32" s="122">
        <f t="shared" si="11"/>
        <v>0</v>
      </c>
      <c r="Z32" s="122">
        <f t="shared" si="11"/>
        <v>0</v>
      </c>
      <c r="AA32" s="122">
        <f t="shared" si="11"/>
        <v>0</v>
      </c>
      <c r="AB32" s="122">
        <f t="shared" si="11"/>
        <v>0</v>
      </c>
      <c r="AC32" s="122">
        <f t="shared" si="11"/>
        <v>0</v>
      </c>
      <c r="AD32" s="122">
        <f t="shared" si="11"/>
        <v>0</v>
      </c>
      <c r="AE32" s="122">
        <f t="shared" si="11"/>
        <v>0</v>
      </c>
      <c r="AF32" s="122">
        <f t="shared" si="11"/>
        <v>0</v>
      </c>
      <c r="AG32" s="122">
        <f t="shared" si="11"/>
        <v>0</v>
      </c>
      <c r="AH32" s="122">
        <f t="shared" si="11"/>
        <v>0</v>
      </c>
      <c r="AI32" s="122">
        <f t="shared" si="11"/>
        <v>0</v>
      </c>
      <c r="AJ32" s="122">
        <f t="shared" si="11"/>
        <v>0</v>
      </c>
      <c r="AK32" s="122">
        <f t="shared" si="11"/>
        <v>0</v>
      </c>
      <c r="AM32" s="42" t="s">
        <v>45</v>
      </c>
    </row>
    <row r="33" spans="2:55" s="108" customFormat="1" ht="1.2" customHeight="1" x14ac:dyDescent="0.25">
      <c r="B33" s="42" t="s">
        <v>19</v>
      </c>
      <c r="C33" s="42" t="s">
        <v>20</v>
      </c>
      <c r="E33" s="123">
        <v>3</v>
      </c>
      <c r="F33" s="123">
        <v>3</v>
      </c>
      <c r="G33" s="123">
        <v>3</v>
      </c>
      <c r="H33" s="123">
        <v>3</v>
      </c>
      <c r="I33" s="123">
        <v>3</v>
      </c>
      <c r="J33" s="123">
        <v>3</v>
      </c>
      <c r="K33" s="123">
        <v>3</v>
      </c>
      <c r="L33" s="123">
        <v>3</v>
      </c>
      <c r="M33" s="123">
        <v>3</v>
      </c>
      <c r="N33" s="123">
        <v>3</v>
      </c>
      <c r="O33" s="123">
        <v>3</v>
      </c>
      <c r="P33" s="123">
        <v>3</v>
      </c>
      <c r="Q33" s="123">
        <v>3</v>
      </c>
      <c r="R33" s="123">
        <v>3</v>
      </c>
      <c r="S33" s="123">
        <v>3</v>
      </c>
      <c r="T33" s="123">
        <v>3</v>
      </c>
      <c r="U33" s="123">
        <v>3</v>
      </c>
      <c r="V33" s="123">
        <v>3</v>
      </c>
      <c r="W33" s="123">
        <v>3</v>
      </c>
      <c r="X33" s="123">
        <v>3</v>
      </c>
      <c r="Y33" s="123">
        <v>3</v>
      </c>
      <c r="Z33" s="123">
        <v>3</v>
      </c>
      <c r="AA33" s="123">
        <v>3</v>
      </c>
      <c r="AB33" s="123">
        <v>3</v>
      </c>
      <c r="AC33" s="123">
        <v>3</v>
      </c>
      <c r="AD33" s="123">
        <v>3</v>
      </c>
      <c r="AE33" s="123">
        <v>3</v>
      </c>
      <c r="AF33" s="123">
        <v>3</v>
      </c>
      <c r="AG33" s="123">
        <v>3</v>
      </c>
      <c r="AH33" s="123">
        <v>3</v>
      </c>
      <c r="AI33" s="123">
        <v>3</v>
      </c>
      <c r="AJ33" s="123">
        <v>3</v>
      </c>
      <c r="AK33" s="123">
        <v>3</v>
      </c>
      <c r="AM33" s="42" t="s">
        <v>46</v>
      </c>
    </row>
    <row r="34" spans="2:55" s="108" customFormat="1" ht="1.2" customHeight="1" x14ac:dyDescent="0.25">
      <c r="B34" s="42" t="s">
        <v>22</v>
      </c>
      <c r="C34" s="42" t="s">
        <v>20</v>
      </c>
      <c r="E34" s="124" t="e">
        <f t="shared" ref="E34:AK34" si="12">$AA$1</f>
        <v>#DIV/0!</v>
      </c>
      <c r="F34" s="124" t="e">
        <f t="shared" si="12"/>
        <v>#DIV/0!</v>
      </c>
      <c r="G34" s="124" t="e">
        <f t="shared" si="12"/>
        <v>#DIV/0!</v>
      </c>
      <c r="H34" s="124" t="e">
        <f t="shared" si="12"/>
        <v>#DIV/0!</v>
      </c>
      <c r="I34" s="124" t="e">
        <f t="shared" si="12"/>
        <v>#DIV/0!</v>
      </c>
      <c r="J34" s="124" t="e">
        <f t="shared" si="12"/>
        <v>#DIV/0!</v>
      </c>
      <c r="K34" s="124" t="e">
        <f t="shared" si="12"/>
        <v>#DIV/0!</v>
      </c>
      <c r="L34" s="124" t="e">
        <f t="shared" si="12"/>
        <v>#DIV/0!</v>
      </c>
      <c r="M34" s="124" t="e">
        <f t="shared" si="12"/>
        <v>#DIV/0!</v>
      </c>
      <c r="N34" s="124" t="e">
        <f t="shared" si="12"/>
        <v>#DIV/0!</v>
      </c>
      <c r="O34" s="124" t="e">
        <f t="shared" si="12"/>
        <v>#DIV/0!</v>
      </c>
      <c r="P34" s="124" t="e">
        <f t="shared" si="12"/>
        <v>#DIV/0!</v>
      </c>
      <c r="Q34" s="124" t="e">
        <f t="shared" si="12"/>
        <v>#DIV/0!</v>
      </c>
      <c r="R34" s="124" t="e">
        <f t="shared" si="12"/>
        <v>#DIV/0!</v>
      </c>
      <c r="S34" s="124" t="e">
        <f t="shared" si="12"/>
        <v>#DIV/0!</v>
      </c>
      <c r="T34" s="124" t="e">
        <f t="shared" si="12"/>
        <v>#DIV/0!</v>
      </c>
      <c r="U34" s="124" t="e">
        <f t="shared" si="12"/>
        <v>#DIV/0!</v>
      </c>
      <c r="V34" s="124" t="e">
        <f t="shared" si="12"/>
        <v>#DIV/0!</v>
      </c>
      <c r="W34" s="124" t="e">
        <f t="shared" si="12"/>
        <v>#DIV/0!</v>
      </c>
      <c r="X34" s="124" t="e">
        <f t="shared" si="12"/>
        <v>#DIV/0!</v>
      </c>
      <c r="Y34" s="124" t="e">
        <f t="shared" si="12"/>
        <v>#DIV/0!</v>
      </c>
      <c r="Z34" s="124" t="e">
        <f t="shared" si="12"/>
        <v>#DIV/0!</v>
      </c>
      <c r="AA34" s="124" t="e">
        <f t="shared" si="12"/>
        <v>#DIV/0!</v>
      </c>
      <c r="AB34" s="124" t="e">
        <f t="shared" si="12"/>
        <v>#DIV/0!</v>
      </c>
      <c r="AC34" s="124" t="e">
        <f t="shared" si="12"/>
        <v>#DIV/0!</v>
      </c>
      <c r="AD34" s="124" t="e">
        <f t="shared" si="12"/>
        <v>#DIV/0!</v>
      </c>
      <c r="AE34" s="124" t="e">
        <f t="shared" si="12"/>
        <v>#DIV/0!</v>
      </c>
      <c r="AF34" s="124" t="e">
        <f t="shared" si="12"/>
        <v>#DIV/0!</v>
      </c>
      <c r="AG34" s="124" t="e">
        <f t="shared" si="12"/>
        <v>#DIV/0!</v>
      </c>
      <c r="AH34" s="124" t="e">
        <f t="shared" si="12"/>
        <v>#DIV/0!</v>
      </c>
      <c r="AI34" s="124" t="e">
        <f t="shared" si="12"/>
        <v>#DIV/0!</v>
      </c>
      <c r="AJ34" s="124" t="e">
        <f t="shared" si="12"/>
        <v>#DIV/0!</v>
      </c>
      <c r="AK34" s="124" t="e">
        <f t="shared" si="12"/>
        <v>#DIV/0!</v>
      </c>
      <c r="AM34" s="42" t="s">
        <v>49</v>
      </c>
    </row>
    <row r="35" spans="2:55" s="108" customFormat="1" ht="1.2" customHeight="1" x14ac:dyDescent="0.25">
      <c r="B35" s="42" t="s">
        <v>69</v>
      </c>
      <c r="C35" s="42"/>
      <c r="E35" s="124" t="e">
        <f t="shared" ref="E35:AK35" si="13">IF(((1-(E15-$E$10)/($V$3-$E$10))*100)&gt;100,#N/A,(1-(E15-$E$10)/($V$3-$E$10))*100)</f>
        <v>#DIV/0!</v>
      </c>
      <c r="F35" s="124" t="e">
        <f t="shared" si="13"/>
        <v>#DIV/0!</v>
      </c>
      <c r="G35" s="124" t="e">
        <f t="shared" si="13"/>
        <v>#DIV/0!</v>
      </c>
      <c r="H35" s="124" t="e">
        <f t="shared" si="13"/>
        <v>#DIV/0!</v>
      </c>
      <c r="I35" s="124" t="e">
        <f t="shared" si="13"/>
        <v>#DIV/0!</v>
      </c>
      <c r="J35" s="124" t="e">
        <f t="shared" si="13"/>
        <v>#DIV/0!</v>
      </c>
      <c r="K35" s="124" t="e">
        <f t="shared" si="13"/>
        <v>#DIV/0!</v>
      </c>
      <c r="L35" s="124" t="e">
        <f t="shared" si="13"/>
        <v>#DIV/0!</v>
      </c>
      <c r="M35" s="124" t="e">
        <f t="shared" si="13"/>
        <v>#DIV/0!</v>
      </c>
      <c r="N35" s="124" t="e">
        <f t="shared" si="13"/>
        <v>#DIV/0!</v>
      </c>
      <c r="O35" s="124" t="e">
        <f t="shared" si="13"/>
        <v>#DIV/0!</v>
      </c>
      <c r="P35" s="124" t="e">
        <f t="shared" si="13"/>
        <v>#DIV/0!</v>
      </c>
      <c r="Q35" s="124" t="e">
        <f t="shared" si="13"/>
        <v>#DIV/0!</v>
      </c>
      <c r="R35" s="124" t="e">
        <f t="shared" si="13"/>
        <v>#DIV/0!</v>
      </c>
      <c r="S35" s="124" t="e">
        <f t="shared" si="13"/>
        <v>#DIV/0!</v>
      </c>
      <c r="T35" s="124" t="e">
        <f t="shared" si="13"/>
        <v>#DIV/0!</v>
      </c>
      <c r="U35" s="124" t="e">
        <f t="shared" si="13"/>
        <v>#DIV/0!</v>
      </c>
      <c r="V35" s="124" t="e">
        <f t="shared" si="13"/>
        <v>#DIV/0!</v>
      </c>
      <c r="W35" s="124" t="e">
        <f t="shared" si="13"/>
        <v>#DIV/0!</v>
      </c>
      <c r="X35" s="124" t="e">
        <f t="shared" si="13"/>
        <v>#DIV/0!</v>
      </c>
      <c r="Y35" s="124" t="e">
        <f t="shared" si="13"/>
        <v>#DIV/0!</v>
      </c>
      <c r="Z35" s="124" t="e">
        <f t="shared" si="13"/>
        <v>#DIV/0!</v>
      </c>
      <c r="AA35" s="124" t="e">
        <f t="shared" si="13"/>
        <v>#DIV/0!</v>
      </c>
      <c r="AB35" s="124" t="e">
        <f t="shared" si="13"/>
        <v>#DIV/0!</v>
      </c>
      <c r="AC35" s="124" t="e">
        <f t="shared" si="13"/>
        <v>#DIV/0!</v>
      </c>
      <c r="AD35" s="124" t="e">
        <f t="shared" si="13"/>
        <v>#DIV/0!</v>
      </c>
      <c r="AE35" s="124" t="e">
        <f t="shared" si="13"/>
        <v>#DIV/0!</v>
      </c>
      <c r="AF35" s="124" t="e">
        <f t="shared" si="13"/>
        <v>#DIV/0!</v>
      </c>
      <c r="AG35" s="124" t="e">
        <f t="shared" si="13"/>
        <v>#DIV/0!</v>
      </c>
      <c r="AH35" s="124" t="e">
        <f t="shared" si="13"/>
        <v>#DIV/0!</v>
      </c>
      <c r="AI35" s="124" t="e">
        <f t="shared" si="13"/>
        <v>#DIV/0!</v>
      </c>
      <c r="AJ35" s="124" t="e">
        <f t="shared" si="13"/>
        <v>#DIV/0!</v>
      </c>
      <c r="AK35" s="124" t="e">
        <f t="shared" si="13"/>
        <v>#DIV/0!</v>
      </c>
      <c r="AM35" s="42" t="s">
        <v>55</v>
      </c>
    </row>
    <row r="36" spans="2:55" s="108" customFormat="1" ht="1.2" customHeight="1" x14ac:dyDescent="0.25">
      <c r="B36" s="125" t="s">
        <v>340</v>
      </c>
      <c r="C36" s="42" t="s">
        <v>20</v>
      </c>
      <c r="D36" s="119"/>
      <c r="E36" s="126" t="e">
        <f t="shared" ref="E36:AK36" si="14">IF((E20)&lt;0.1,#N/A,(E20))</f>
        <v>#N/A</v>
      </c>
      <c r="F36" s="126" t="e">
        <f t="shared" si="14"/>
        <v>#N/A</v>
      </c>
      <c r="G36" s="126" t="e">
        <f t="shared" si="14"/>
        <v>#N/A</v>
      </c>
      <c r="H36" s="126" t="e">
        <f t="shared" si="14"/>
        <v>#N/A</v>
      </c>
      <c r="I36" s="126" t="e">
        <f t="shared" si="14"/>
        <v>#N/A</v>
      </c>
      <c r="J36" s="126" t="e">
        <f t="shared" si="14"/>
        <v>#N/A</v>
      </c>
      <c r="K36" s="126" t="e">
        <f t="shared" si="14"/>
        <v>#N/A</v>
      </c>
      <c r="L36" s="126" t="e">
        <f t="shared" si="14"/>
        <v>#N/A</v>
      </c>
      <c r="M36" s="126" t="e">
        <f t="shared" si="14"/>
        <v>#N/A</v>
      </c>
      <c r="N36" s="126" t="e">
        <f t="shared" si="14"/>
        <v>#N/A</v>
      </c>
      <c r="O36" s="126" t="e">
        <f t="shared" si="14"/>
        <v>#N/A</v>
      </c>
      <c r="P36" s="126" t="e">
        <f t="shared" si="14"/>
        <v>#N/A</v>
      </c>
      <c r="Q36" s="126" t="e">
        <f t="shared" si="14"/>
        <v>#N/A</v>
      </c>
      <c r="R36" s="126" t="e">
        <f t="shared" si="14"/>
        <v>#N/A</v>
      </c>
      <c r="S36" s="126" t="e">
        <f t="shared" si="14"/>
        <v>#N/A</v>
      </c>
      <c r="T36" s="126" t="e">
        <f t="shared" si="14"/>
        <v>#N/A</v>
      </c>
      <c r="U36" s="126" t="e">
        <f t="shared" si="14"/>
        <v>#N/A</v>
      </c>
      <c r="V36" s="126" t="e">
        <f t="shared" si="14"/>
        <v>#N/A</v>
      </c>
      <c r="W36" s="126" t="e">
        <f t="shared" si="14"/>
        <v>#N/A</v>
      </c>
      <c r="X36" s="126" t="e">
        <f t="shared" si="14"/>
        <v>#N/A</v>
      </c>
      <c r="Y36" s="126" t="e">
        <f t="shared" si="14"/>
        <v>#N/A</v>
      </c>
      <c r="Z36" s="126" t="e">
        <f t="shared" si="14"/>
        <v>#N/A</v>
      </c>
      <c r="AA36" s="126" t="e">
        <f t="shared" si="14"/>
        <v>#N/A</v>
      </c>
      <c r="AB36" s="126" t="e">
        <f t="shared" si="14"/>
        <v>#N/A</v>
      </c>
      <c r="AC36" s="126" t="e">
        <f t="shared" si="14"/>
        <v>#N/A</v>
      </c>
      <c r="AD36" s="126" t="e">
        <f t="shared" si="14"/>
        <v>#N/A</v>
      </c>
      <c r="AE36" s="126" t="e">
        <f t="shared" si="14"/>
        <v>#N/A</v>
      </c>
      <c r="AF36" s="126" t="e">
        <f t="shared" si="14"/>
        <v>#N/A</v>
      </c>
      <c r="AG36" s="126" t="e">
        <f t="shared" si="14"/>
        <v>#N/A</v>
      </c>
      <c r="AH36" s="126" t="e">
        <f t="shared" si="14"/>
        <v>#N/A</v>
      </c>
      <c r="AI36" s="126" t="e">
        <f t="shared" si="14"/>
        <v>#N/A</v>
      </c>
      <c r="AJ36" s="126" t="e">
        <f t="shared" si="14"/>
        <v>#N/A</v>
      </c>
      <c r="AK36" s="126" t="e">
        <f t="shared" si="14"/>
        <v>#N/A</v>
      </c>
      <c r="AM36" s="42" t="s">
        <v>38</v>
      </c>
    </row>
    <row r="37" spans="2:55" s="108" customFormat="1" ht="1.2" customHeight="1" x14ac:dyDescent="0.25">
      <c r="B37" s="125" t="s">
        <v>341</v>
      </c>
      <c r="C37" s="42" t="s">
        <v>20</v>
      </c>
      <c r="D37" s="119"/>
      <c r="E37" s="126" t="e">
        <f t="shared" ref="E37:AK37" si="15">IF((E21)&lt;0.1,#N/A,E21)</f>
        <v>#N/A</v>
      </c>
      <c r="F37" s="126" t="e">
        <f t="shared" si="15"/>
        <v>#N/A</v>
      </c>
      <c r="G37" s="126" t="e">
        <f t="shared" si="15"/>
        <v>#N/A</v>
      </c>
      <c r="H37" s="126" t="e">
        <f t="shared" si="15"/>
        <v>#N/A</v>
      </c>
      <c r="I37" s="126" t="e">
        <f t="shared" si="15"/>
        <v>#N/A</v>
      </c>
      <c r="J37" s="126" t="e">
        <f t="shared" si="15"/>
        <v>#N/A</v>
      </c>
      <c r="K37" s="126" t="e">
        <f t="shared" si="15"/>
        <v>#N/A</v>
      </c>
      <c r="L37" s="126" t="e">
        <f t="shared" si="15"/>
        <v>#N/A</v>
      </c>
      <c r="M37" s="126" t="e">
        <f t="shared" si="15"/>
        <v>#N/A</v>
      </c>
      <c r="N37" s="126" t="e">
        <f t="shared" si="15"/>
        <v>#N/A</v>
      </c>
      <c r="O37" s="126" t="e">
        <f t="shared" si="15"/>
        <v>#N/A</v>
      </c>
      <c r="P37" s="126" t="e">
        <f t="shared" si="15"/>
        <v>#N/A</v>
      </c>
      <c r="Q37" s="126" t="e">
        <f t="shared" si="15"/>
        <v>#N/A</v>
      </c>
      <c r="R37" s="126" t="e">
        <f t="shared" si="15"/>
        <v>#N/A</v>
      </c>
      <c r="S37" s="126" t="e">
        <f t="shared" si="15"/>
        <v>#N/A</v>
      </c>
      <c r="T37" s="126" t="e">
        <f t="shared" si="15"/>
        <v>#N/A</v>
      </c>
      <c r="U37" s="126" t="e">
        <f t="shared" si="15"/>
        <v>#N/A</v>
      </c>
      <c r="V37" s="126" t="e">
        <f t="shared" si="15"/>
        <v>#N/A</v>
      </c>
      <c r="W37" s="126" t="e">
        <f t="shared" si="15"/>
        <v>#N/A</v>
      </c>
      <c r="X37" s="126" t="e">
        <f t="shared" si="15"/>
        <v>#N/A</v>
      </c>
      <c r="Y37" s="126" t="e">
        <f t="shared" si="15"/>
        <v>#N/A</v>
      </c>
      <c r="Z37" s="126" t="e">
        <f t="shared" si="15"/>
        <v>#N/A</v>
      </c>
      <c r="AA37" s="126" t="e">
        <f t="shared" si="15"/>
        <v>#N/A</v>
      </c>
      <c r="AB37" s="126" t="e">
        <f t="shared" si="15"/>
        <v>#N/A</v>
      </c>
      <c r="AC37" s="126" t="e">
        <f t="shared" si="15"/>
        <v>#N/A</v>
      </c>
      <c r="AD37" s="126" t="e">
        <f t="shared" si="15"/>
        <v>#N/A</v>
      </c>
      <c r="AE37" s="126" t="e">
        <f t="shared" si="15"/>
        <v>#N/A</v>
      </c>
      <c r="AF37" s="126" t="e">
        <f t="shared" si="15"/>
        <v>#N/A</v>
      </c>
      <c r="AG37" s="126" t="e">
        <f t="shared" si="15"/>
        <v>#N/A</v>
      </c>
      <c r="AH37" s="126" t="e">
        <f t="shared" si="15"/>
        <v>#N/A</v>
      </c>
      <c r="AI37" s="126" t="e">
        <f t="shared" si="15"/>
        <v>#N/A</v>
      </c>
      <c r="AJ37" s="126" t="e">
        <f t="shared" si="15"/>
        <v>#N/A</v>
      </c>
      <c r="AK37" s="126" t="e">
        <f t="shared" si="15"/>
        <v>#N/A</v>
      </c>
      <c r="AM37" s="42" t="s">
        <v>38</v>
      </c>
    </row>
    <row r="38" spans="2:55" s="108" customFormat="1" ht="1.2" customHeight="1" x14ac:dyDescent="0.25">
      <c r="B38" s="125" t="s">
        <v>342</v>
      </c>
      <c r="C38" s="42" t="s">
        <v>20</v>
      </c>
      <c r="D38" s="119"/>
      <c r="E38" s="127" t="e">
        <f t="shared" ref="E38:AJ38" si="16">IF((E25)&lt;0.1,#N/A,E25)</f>
        <v>#N/A</v>
      </c>
      <c r="F38" s="127" t="e">
        <f t="shared" si="16"/>
        <v>#N/A</v>
      </c>
      <c r="G38" s="127" t="e">
        <f t="shared" si="16"/>
        <v>#N/A</v>
      </c>
      <c r="H38" s="127" t="e">
        <f t="shared" si="16"/>
        <v>#N/A</v>
      </c>
      <c r="I38" s="127" t="e">
        <f t="shared" si="16"/>
        <v>#N/A</v>
      </c>
      <c r="J38" s="127" t="e">
        <f t="shared" si="16"/>
        <v>#N/A</v>
      </c>
      <c r="K38" s="127" t="e">
        <f t="shared" si="16"/>
        <v>#N/A</v>
      </c>
      <c r="L38" s="127" t="e">
        <f t="shared" si="16"/>
        <v>#N/A</v>
      </c>
      <c r="M38" s="127" t="e">
        <f t="shared" si="16"/>
        <v>#N/A</v>
      </c>
      <c r="N38" s="127" t="e">
        <f t="shared" si="16"/>
        <v>#N/A</v>
      </c>
      <c r="O38" s="127" t="e">
        <f t="shared" si="16"/>
        <v>#N/A</v>
      </c>
      <c r="P38" s="127" t="e">
        <f t="shared" si="16"/>
        <v>#N/A</v>
      </c>
      <c r="Q38" s="127" t="e">
        <f t="shared" si="16"/>
        <v>#N/A</v>
      </c>
      <c r="R38" s="127" t="e">
        <f t="shared" si="16"/>
        <v>#N/A</v>
      </c>
      <c r="S38" s="127" t="e">
        <f t="shared" si="16"/>
        <v>#N/A</v>
      </c>
      <c r="T38" s="127" t="e">
        <f t="shared" si="16"/>
        <v>#N/A</v>
      </c>
      <c r="U38" s="127" t="e">
        <f t="shared" si="16"/>
        <v>#N/A</v>
      </c>
      <c r="V38" s="127" t="e">
        <f t="shared" si="16"/>
        <v>#N/A</v>
      </c>
      <c r="W38" s="127" t="e">
        <f t="shared" si="16"/>
        <v>#N/A</v>
      </c>
      <c r="X38" s="127" t="e">
        <f t="shared" si="16"/>
        <v>#N/A</v>
      </c>
      <c r="Y38" s="127" t="e">
        <f t="shared" si="16"/>
        <v>#N/A</v>
      </c>
      <c r="Z38" s="127" t="e">
        <f t="shared" si="16"/>
        <v>#N/A</v>
      </c>
      <c r="AA38" s="127" t="e">
        <f t="shared" si="16"/>
        <v>#N/A</v>
      </c>
      <c r="AB38" s="127" t="e">
        <f t="shared" si="16"/>
        <v>#N/A</v>
      </c>
      <c r="AC38" s="127" t="e">
        <f t="shared" si="16"/>
        <v>#N/A</v>
      </c>
      <c r="AD38" s="127" t="e">
        <f t="shared" si="16"/>
        <v>#N/A</v>
      </c>
      <c r="AE38" s="127" t="e">
        <f t="shared" si="16"/>
        <v>#N/A</v>
      </c>
      <c r="AF38" s="127" t="e">
        <f t="shared" si="16"/>
        <v>#N/A</v>
      </c>
      <c r="AG38" s="127" t="e">
        <f t="shared" si="16"/>
        <v>#N/A</v>
      </c>
      <c r="AH38" s="127" t="e">
        <f t="shared" si="16"/>
        <v>#N/A</v>
      </c>
      <c r="AI38" s="127" t="e">
        <f t="shared" si="16"/>
        <v>#N/A</v>
      </c>
      <c r="AJ38" s="127" t="e">
        <f t="shared" si="16"/>
        <v>#N/A</v>
      </c>
      <c r="AK38" s="127" t="e">
        <f>IF((AK25)&lt;0.1,#N/A,AK25)</f>
        <v>#N/A</v>
      </c>
      <c r="AM38" s="42" t="s">
        <v>50</v>
      </c>
    </row>
    <row r="39" spans="2:55" s="108" customFormat="1" ht="1.2" customHeight="1" x14ac:dyDescent="0.25">
      <c r="B39" s="125" t="s">
        <v>27</v>
      </c>
      <c r="C39" s="42" t="s">
        <v>20</v>
      </c>
      <c r="D39" s="119"/>
      <c r="E39" s="127" t="e">
        <f t="shared" ref="E39:AJ39" si="17">IF(E24&lt;0.01,#N/A,E24)</f>
        <v>#N/A</v>
      </c>
      <c r="F39" s="127" t="e">
        <f t="shared" si="17"/>
        <v>#N/A</v>
      </c>
      <c r="G39" s="127" t="e">
        <f t="shared" si="17"/>
        <v>#N/A</v>
      </c>
      <c r="H39" s="127" t="e">
        <f t="shared" si="17"/>
        <v>#N/A</v>
      </c>
      <c r="I39" s="127" t="e">
        <f t="shared" si="17"/>
        <v>#N/A</v>
      </c>
      <c r="J39" s="127" t="e">
        <f t="shared" si="17"/>
        <v>#N/A</v>
      </c>
      <c r="K39" s="127" t="e">
        <f t="shared" si="17"/>
        <v>#N/A</v>
      </c>
      <c r="L39" s="127" t="e">
        <f t="shared" si="17"/>
        <v>#N/A</v>
      </c>
      <c r="M39" s="127" t="e">
        <f t="shared" si="17"/>
        <v>#N/A</v>
      </c>
      <c r="N39" s="127" t="e">
        <f t="shared" si="17"/>
        <v>#N/A</v>
      </c>
      <c r="O39" s="127" t="e">
        <f t="shared" si="17"/>
        <v>#N/A</v>
      </c>
      <c r="P39" s="127" t="e">
        <f t="shared" si="17"/>
        <v>#N/A</v>
      </c>
      <c r="Q39" s="127" t="e">
        <f t="shared" si="17"/>
        <v>#N/A</v>
      </c>
      <c r="R39" s="127" t="e">
        <f t="shared" si="17"/>
        <v>#N/A</v>
      </c>
      <c r="S39" s="127" t="e">
        <f t="shared" si="17"/>
        <v>#N/A</v>
      </c>
      <c r="T39" s="127" t="e">
        <f t="shared" si="17"/>
        <v>#N/A</v>
      </c>
      <c r="U39" s="127" t="e">
        <f t="shared" si="17"/>
        <v>#N/A</v>
      </c>
      <c r="V39" s="127" t="e">
        <f t="shared" si="17"/>
        <v>#N/A</v>
      </c>
      <c r="W39" s="127" t="e">
        <f t="shared" si="17"/>
        <v>#N/A</v>
      </c>
      <c r="X39" s="127" t="e">
        <f t="shared" si="17"/>
        <v>#N/A</v>
      </c>
      <c r="Y39" s="127" t="e">
        <f t="shared" si="17"/>
        <v>#N/A</v>
      </c>
      <c r="Z39" s="127" t="e">
        <f t="shared" si="17"/>
        <v>#N/A</v>
      </c>
      <c r="AA39" s="127" t="e">
        <f t="shared" si="17"/>
        <v>#N/A</v>
      </c>
      <c r="AB39" s="127" t="e">
        <f t="shared" si="17"/>
        <v>#N/A</v>
      </c>
      <c r="AC39" s="127" t="e">
        <f t="shared" si="17"/>
        <v>#N/A</v>
      </c>
      <c r="AD39" s="127" t="e">
        <f t="shared" si="17"/>
        <v>#N/A</v>
      </c>
      <c r="AE39" s="127" t="e">
        <f t="shared" si="17"/>
        <v>#N/A</v>
      </c>
      <c r="AF39" s="127" t="e">
        <f t="shared" si="17"/>
        <v>#N/A</v>
      </c>
      <c r="AG39" s="127" t="e">
        <f t="shared" si="17"/>
        <v>#N/A</v>
      </c>
      <c r="AH39" s="127" t="e">
        <f t="shared" si="17"/>
        <v>#N/A</v>
      </c>
      <c r="AI39" s="127" t="e">
        <f t="shared" si="17"/>
        <v>#N/A</v>
      </c>
      <c r="AJ39" s="127" t="e">
        <f t="shared" si="17"/>
        <v>#N/A</v>
      </c>
      <c r="AK39" s="127" t="e">
        <f>IF(AK24&lt;0.01,#N/A,AK24)</f>
        <v>#N/A</v>
      </c>
      <c r="AM39" s="42" t="s">
        <v>38</v>
      </c>
    </row>
    <row r="40" spans="2:55" s="108" customFormat="1" ht="1.2" customHeight="1" x14ac:dyDescent="0.35">
      <c r="B40" s="128" t="s">
        <v>343</v>
      </c>
      <c r="C40" s="42" t="s">
        <v>20</v>
      </c>
      <c r="D40" s="119"/>
      <c r="E40" s="126" t="e">
        <f t="shared" ref="E40:AJ40" si="18">IF(E23&lt;0.001,#N/A,E23)</f>
        <v>#N/A</v>
      </c>
      <c r="F40" s="126" t="e">
        <f t="shared" si="18"/>
        <v>#N/A</v>
      </c>
      <c r="G40" s="126" t="e">
        <f t="shared" si="18"/>
        <v>#N/A</v>
      </c>
      <c r="H40" s="126" t="e">
        <f t="shared" si="18"/>
        <v>#N/A</v>
      </c>
      <c r="I40" s="126" t="e">
        <f t="shared" si="18"/>
        <v>#N/A</v>
      </c>
      <c r="J40" s="126" t="e">
        <f t="shared" si="18"/>
        <v>#N/A</v>
      </c>
      <c r="K40" s="126" t="e">
        <f t="shared" si="18"/>
        <v>#N/A</v>
      </c>
      <c r="L40" s="126" t="e">
        <f t="shared" si="18"/>
        <v>#N/A</v>
      </c>
      <c r="M40" s="126" t="e">
        <f t="shared" si="18"/>
        <v>#N/A</v>
      </c>
      <c r="N40" s="126" t="e">
        <f t="shared" si="18"/>
        <v>#N/A</v>
      </c>
      <c r="O40" s="126" t="e">
        <f t="shared" si="18"/>
        <v>#N/A</v>
      </c>
      <c r="P40" s="126" t="e">
        <f t="shared" si="18"/>
        <v>#N/A</v>
      </c>
      <c r="Q40" s="126" t="e">
        <f t="shared" si="18"/>
        <v>#N/A</v>
      </c>
      <c r="R40" s="126" t="e">
        <f t="shared" si="18"/>
        <v>#N/A</v>
      </c>
      <c r="S40" s="126" t="e">
        <f t="shared" si="18"/>
        <v>#N/A</v>
      </c>
      <c r="T40" s="126" t="e">
        <f t="shared" si="18"/>
        <v>#N/A</v>
      </c>
      <c r="U40" s="126" t="e">
        <f t="shared" si="18"/>
        <v>#N/A</v>
      </c>
      <c r="V40" s="126" t="e">
        <f t="shared" si="18"/>
        <v>#N/A</v>
      </c>
      <c r="W40" s="126" t="e">
        <f t="shared" si="18"/>
        <v>#N/A</v>
      </c>
      <c r="X40" s="126" t="e">
        <f t="shared" si="18"/>
        <v>#N/A</v>
      </c>
      <c r="Y40" s="126" t="e">
        <f t="shared" si="18"/>
        <v>#N/A</v>
      </c>
      <c r="Z40" s="126" t="e">
        <f t="shared" si="18"/>
        <v>#N/A</v>
      </c>
      <c r="AA40" s="126" t="e">
        <f t="shared" si="18"/>
        <v>#N/A</v>
      </c>
      <c r="AB40" s="126" t="e">
        <f t="shared" si="18"/>
        <v>#N/A</v>
      </c>
      <c r="AC40" s="126" t="e">
        <f t="shared" si="18"/>
        <v>#N/A</v>
      </c>
      <c r="AD40" s="126" t="e">
        <f t="shared" si="18"/>
        <v>#N/A</v>
      </c>
      <c r="AE40" s="126" t="e">
        <f t="shared" si="18"/>
        <v>#N/A</v>
      </c>
      <c r="AF40" s="126" t="e">
        <f t="shared" si="18"/>
        <v>#N/A</v>
      </c>
      <c r="AG40" s="126" t="e">
        <f t="shared" si="18"/>
        <v>#N/A</v>
      </c>
      <c r="AH40" s="126" t="e">
        <f t="shared" si="18"/>
        <v>#N/A</v>
      </c>
      <c r="AI40" s="126" t="e">
        <f t="shared" si="18"/>
        <v>#N/A</v>
      </c>
      <c r="AJ40" s="126" t="e">
        <f t="shared" si="18"/>
        <v>#N/A</v>
      </c>
      <c r="AK40" s="126" t="e">
        <f>IF(AK23&lt;0.001,#N/A,AK23)</f>
        <v>#N/A</v>
      </c>
      <c r="AM40" s="42" t="s">
        <v>38</v>
      </c>
    </row>
    <row r="41" spans="2:55" s="108" customFormat="1" ht="1.2" customHeight="1" x14ac:dyDescent="0.25">
      <c r="B41" s="128"/>
      <c r="C41" s="42"/>
      <c r="D41" s="119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M41" s="42"/>
    </row>
    <row r="42" spans="2:55" s="108" customFormat="1" ht="1.2" customHeight="1" x14ac:dyDescent="0.25">
      <c r="B42" s="42" t="s">
        <v>32</v>
      </c>
      <c r="C42" s="42" t="s">
        <v>20</v>
      </c>
      <c r="D42" s="42"/>
      <c r="E42" s="114">
        <f t="shared" ref="E42:AK42" si="19">IF($J$9=TRUE,$AB$4,$AB$2)</f>
        <v>7000</v>
      </c>
      <c r="F42" s="114">
        <f t="shared" si="19"/>
        <v>7000</v>
      </c>
      <c r="G42" s="114">
        <f t="shared" si="19"/>
        <v>7000</v>
      </c>
      <c r="H42" s="114">
        <f t="shared" si="19"/>
        <v>7000</v>
      </c>
      <c r="I42" s="114">
        <f t="shared" si="19"/>
        <v>7000</v>
      </c>
      <c r="J42" s="114">
        <f t="shared" si="19"/>
        <v>7000</v>
      </c>
      <c r="K42" s="114">
        <f t="shared" si="19"/>
        <v>7000</v>
      </c>
      <c r="L42" s="114">
        <f t="shared" si="19"/>
        <v>7000</v>
      </c>
      <c r="M42" s="114">
        <f t="shared" si="19"/>
        <v>7000</v>
      </c>
      <c r="N42" s="114">
        <f t="shared" si="19"/>
        <v>7000</v>
      </c>
      <c r="O42" s="114">
        <f t="shared" si="19"/>
        <v>7000</v>
      </c>
      <c r="P42" s="114">
        <f t="shared" si="19"/>
        <v>7000</v>
      </c>
      <c r="Q42" s="114">
        <f t="shared" si="19"/>
        <v>7000</v>
      </c>
      <c r="R42" s="114">
        <f t="shared" si="19"/>
        <v>7000</v>
      </c>
      <c r="S42" s="114">
        <f t="shared" si="19"/>
        <v>7000</v>
      </c>
      <c r="T42" s="114">
        <f t="shared" si="19"/>
        <v>7000</v>
      </c>
      <c r="U42" s="114">
        <f t="shared" si="19"/>
        <v>7000</v>
      </c>
      <c r="V42" s="114">
        <f t="shared" si="19"/>
        <v>7000</v>
      </c>
      <c r="W42" s="114">
        <f t="shared" si="19"/>
        <v>7000</v>
      </c>
      <c r="X42" s="114">
        <f t="shared" si="19"/>
        <v>7000</v>
      </c>
      <c r="Y42" s="114">
        <f t="shared" si="19"/>
        <v>7000</v>
      </c>
      <c r="Z42" s="114">
        <f t="shared" si="19"/>
        <v>7000</v>
      </c>
      <c r="AA42" s="114">
        <f t="shared" si="19"/>
        <v>7000</v>
      </c>
      <c r="AB42" s="114">
        <f t="shared" si="19"/>
        <v>7000</v>
      </c>
      <c r="AC42" s="114">
        <f t="shared" si="19"/>
        <v>7000</v>
      </c>
      <c r="AD42" s="114">
        <f t="shared" si="19"/>
        <v>7000</v>
      </c>
      <c r="AE42" s="114">
        <f t="shared" si="19"/>
        <v>7000</v>
      </c>
      <c r="AF42" s="114">
        <f t="shared" si="19"/>
        <v>7000</v>
      </c>
      <c r="AG42" s="114">
        <f t="shared" si="19"/>
        <v>7000</v>
      </c>
      <c r="AH42" s="114">
        <f t="shared" si="19"/>
        <v>7000</v>
      </c>
      <c r="AI42" s="114">
        <f t="shared" si="19"/>
        <v>7000</v>
      </c>
      <c r="AJ42" s="114">
        <f t="shared" si="19"/>
        <v>7000</v>
      </c>
      <c r="AK42" s="114">
        <f t="shared" si="19"/>
        <v>7000</v>
      </c>
      <c r="AM42" s="42" t="s">
        <v>51</v>
      </c>
    </row>
    <row r="43" spans="2:55" s="108" customFormat="1" ht="1.2" customHeight="1" x14ac:dyDescent="0.25">
      <c r="B43" s="42" t="s">
        <v>33</v>
      </c>
      <c r="C43" s="42" t="s">
        <v>20</v>
      </c>
      <c r="D43" s="42"/>
      <c r="E43" s="114">
        <f t="shared" ref="E43:AK43" si="20">IF($J$9=TRUE,$AB$5,$AB$3)</f>
        <v>4400</v>
      </c>
      <c r="F43" s="114">
        <f t="shared" si="20"/>
        <v>4400</v>
      </c>
      <c r="G43" s="114">
        <f t="shared" si="20"/>
        <v>4400</v>
      </c>
      <c r="H43" s="114">
        <f t="shared" si="20"/>
        <v>4400</v>
      </c>
      <c r="I43" s="114">
        <f t="shared" si="20"/>
        <v>4400</v>
      </c>
      <c r="J43" s="114">
        <f t="shared" si="20"/>
        <v>4400</v>
      </c>
      <c r="K43" s="114">
        <f t="shared" si="20"/>
        <v>4400</v>
      </c>
      <c r="L43" s="114">
        <f t="shared" si="20"/>
        <v>4400</v>
      </c>
      <c r="M43" s="114">
        <f t="shared" si="20"/>
        <v>4400</v>
      </c>
      <c r="N43" s="114">
        <f t="shared" si="20"/>
        <v>4400</v>
      </c>
      <c r="O43" s="114">
        <f t="shared" si="20"/>
        <v>4400</v>
      </c>
      <c r="P43" s="114">
        <f t="shared" si="20"/>
        <v>4400</v>
      </c>
      <c r="Q43" s="114">
        <f t="shared" si="20"/>
        <v>4400</v>
      </c>
      <c r="R43" s="114">
        <f t="shared" si="20"/>
        <v>4400</v>
      </c>
      <c r="S43" s="114">
        <f t="shared" si="20"/>
        <v>4400</v>
      </c>
      <c r="T43" s="114">
        <f t="shared" si="20"/>
        <v>4400</v>
      </c>
      <c r="U43" s="114">
        <f t="shared" si="20"/>
        <v>4400</v>
      </c>
      <c r="V43" s="114">
        <f t="shared" si="20"/>
        <v>4400</v>
      </c>
      <c r="W43" s="114">
        <f t="shared" si="20"/>
        <v>4400</v>
      </c>
      <c r="X43" s="114">
        <f t="shared" si="20"/>
        <v>4400</v>
      </c>
      <c r="Y43" s="114">
        <f t="shared" si="20"/>
        <v>4400</v>
      </c>
      <c r="Z43" s="114">
        <f t="shared" si="20"/>
        <v>4400</v>
      </c>
      <c r="AA43" s="114">
        <f t="shared" si="20"/>
        <v>4400</v>
      </c>
      <c r="AB43" s="114">
        <f t="shared" si="20"/>
        <v>4400</v>
      </c>
      <c r="AC43" s="114">
        <f t="shared" si="20"/>
        <v>4400</v>
      </c>
      <c r="AD43" s="114">
        <f t="shared" si="20"/>
        <v>4400</v>
      </c>
      <c r="AE43" s="114">
        <f t="shared" si="20"/>
        <v>4400</v>
      </c>
      <c r="AF43" s="114">
        <f t="shared" si="20"/>
        <v>4400</v>
      </c>
      <c r="AG43" s="114">
        <f t="shared" si="20"/>
        <v>4400</v>
      </c>
      <c r="AH43" s="114">
        <f t="shared" si="20"/>
        <v>4400</v>
      </c>
      <c r="AI43" s="114">
        <f t="shared" si="20"/>
        <v>4400</v>
      </c>
      <c r="AJ43" s="114">
        <f t="shared" si="20"/>
        <v>4400</v>
      </c>
      <c r="AK43" s="114">
        <f t="shared" si="20"/>
        <v>4400</v>
      </c>
      <c r="AM43" s="42" t="s">
        <v>51</v>
      </c>
    </row>
    <row r="44" spans="2:55" s="108" customFormat="1" ht="27.6" customHeight="1" x14ac:dyDescent="0.25">
      <c r="B44" s="50"/>
      <c r="C44" s="50"/>
      <c r="D44" s="50"/>
      <c r="E44" s="114"/>
      <c r="F44" s="114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49"/>
      <c r="AM44" s="50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</row>
    <row r="45" spans="2:55" s="49" customFormat="1" ht="13.2" customHeight="1" x14ac:dyDescent="0.25">
      <c r="B45" s="50"/>
      <c r="C45" s="50"/>
      <c r="D45" s="50"/>
      <c r="E45" s="114"/>
      <c r="F45" s="114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M45" s="50"/>
      <c r="BC45" s="45"/>
    </row>
    <row r="46" spans="2:55" s="49" customFormat="1" ht="16.95" customHeight="1" x14ac:dyDescent="0.25">
      <c r="E46" s="5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BC46" s="45"/>
    </row>
    <row r="47" spans="2:55" ht="16.95" customHeight="1" x14ac:dyDescent="0.25">
      <c r="E47" s="35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28"/>
      <c r="AI47" s="28"/>
      <c r="AJ47" s="28"/>
      <c r="AK47" s="28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</row>
    <row r="48" spans="2:55" ht="15" customHeight="1" x14ac:dyDescent="0.25">
      <c r="E48" s="10"/>
      <c r="G48" s="10"/>
      <c r="H48" s="10" t="s">
        <v>37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T48" s="10"/>
      <c r="U48" s="10"/>
      <c r="X48" s="10"/>
      <c r="Y48" s="10"/>
      <c r="Z48" s="10"/>
      <c r="AB48" s="10"/>
      <c r="AC48" s="10"/>
      <c r="AD48" s="10"/>
      <c r="AE48" s="10"/>
      <c r="AF48" s="10"/>
      <c r="AG48" s="10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</row>
    <row r="49" spans="5:55" ht="15" customHeight="1" x14ac:dyDescent="0.25">
      <c r="E49" s="10"/>
      <c r="F49" s="10"/>
      <c r="M49" s="10"/>
      <c r="N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</row>
    <row r="50" spans="5:55" ht="15" customHeight="1" x14ac:dyDescent="0.25">
      <c r="E50" s="10"/>
      <c r="F50" s="10"/>
      <c r="M50" s="10"/>
      <c r="N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</row>
    <row r="51" spans="5:55" ht="15" customHeight="1" x14ac:dyDescent="0.25">
      <c r="E51" s="10"/>
      <c r="F51" s="10"/>
      <c r="M51" s="10"/>
      <c r="N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</row>
    <row r="52" spans="5:55" ht="15" customHeight="1" x14ac:dyDescent="0.25"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</row>
    <row r="53" spans="5:55" ht="15" customHeight="1" x14ac:dyDescent="0.25">
      <c r="Q53" s="38" t="s">
        <v>143</v>
      </c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</row>
    <row r="54" spans="5:55" ht="15" customHeight="1" x14ac:dyDescent="0.25">
      <c r="AB54" s="40"/>
      <c r="AC54" s="40"/>
      <c r="AD54" s="40"/>
      <c r="AE54" s="40"/>
      <c r="AF54" s="40"/>
      <c r="AG54" s="40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</row>
    <row r="55" spans="5:55" ht="15" customHeight="1" x14ac:dyDescent="0.25">
      <c r="Q55" s="38" t="s">
        <v>142</v>
      </c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</row>
    <row r="56" spans="5:55" ht="15" customHeight="1" x14ac:dyDescent="0.25">
      <c r="AN56" s="19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</row>
    <row r="57" spans="5:55" ht="15" customHeight="1" x14ac:dyDescent="0.25">
      <c r="AG57" s="38" t="s">
        <v>21</v>
      </c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</row>
    <row r="58" spans="5:55" ht="15" customHeight="1" x14ac:dyDescent="0.25"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</row>
    <row r="59" spans="5:55" ht="15" customHeight="1" x14ac:dyDescent="0.25"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</row>
    <row r="60" spans="5:55" x14ac:dyDescent="0.25"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</row>
    <row r="61" spans="5:55" x14ac:dyDescent="0.25"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</row>
    <row r="62" spans="5:55" x14ac:dyDescent="0.25"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</row>
    <row r="63" spans="5:55" x14ac:dyDescent="0.25"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</row>
    <row r="64" spans="5:55" x14ac:dyDescent="0.25"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</row>
    <row r="65" spans="13:55" ht="14.25" customHeight="1" x14ac:dyDescent="0.25"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</row>
    <row r="66" spans="13:55" x14ac:dyDescent="0.25"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</row>
    <row r="67" spans="13:55" x14ac:dyDescent="0.25"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</row>
    <row r="68" spans="13:55" x14ac:dyDescent="0.25"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</row>
    <row r="69" spans="13:55" x14ac:dyDescent="0.25"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</row>
    <row r="70" spans="13:55" x14ac:dyDescent="0.25"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</row>
    <row r="71" spans="13:55" x14ac:dyDescent="0.25"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</row>
    <row r="72" spans="13:55" x14ac:dyDescent="0.25"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</row>
    <row r="73" spans="13:55" x14ac:dyDescent="0.25"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</row>
    <row r="74" spans="13:55" x14ac:dyDescent="0.25"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</row>
    <row r="75" spans="13:55" x14ac:dyDescent="0.25"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</row>
    <row r="76" spans="13:55" x14ac:dyDescent="0.25"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</row>
    <row r="77" spans="13:55" x14ac:dyDescent="0.25"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</row>
    <row r="78" spans="13:55" x14ac:dyDescent="0.25"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</row>
    <row r="79" spans="13:55" x14ac:dyDescent="0.25"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</row>
    <row r="80" spans="13:55" x14ac:dyDescent="0.25">
      <c r="M80" s="22" t="s">
        <v>144</v>
      </c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</row>
    <row r="81" spans="6:55" x14ac:dyDescent="0.25">
      <c r="M81" s="22" t="s">
        <v>52</v>
      </c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</row>
    <row r="82" spans="6:55" x14ac:dyDescent="0.25">
      <c r="F82" s="22"/>
      <c r="G82" s="22"/>
      <c r="Q82" s="22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</row>
    <row r="83" spans="6:55" x14ac:dyDescent="0.25"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</row>
    <row r="84" spans="6:55" x14ac:dyDescent="0.25">
      <c r="T84" s="41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</row>
    <row r="85" spans="6:55" x14ac:dyDescent="0.25">
      <c r="T85" s="41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</row>
    <row r="86" spans="6:55" x14ac:dyDescent="0.25"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</row>
    <row r="87" spans="6:55" x14ac:dyDescent="0.25"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</row>
    <row r="88" spans="6:55" x14ac:dyDescent="0.25"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</row>
    <row r="89" spans="6:55" x14ac:dyDescent="0.25"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</row>
    <row r="90" spans="6:55" x14ac:dyDescent="0.25"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</row>
    <row r="91" spans="6:55" x14ac:dyDescent="0.25"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</row>
    <row r="92" spans="6:55" x14ac:dyDescent="0.25"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</row>
    <row r="93" spans="6:55" x14ac:dyDescent="0.25"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</row>
    <row r="94" spans="6:55" x14ac:dyDescent="0.25"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</row>
    <row r="95" spans="6:55" x14ac:dyDescent="0.25"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</row>
    <row r="96" spans="6:55" x14ac:dyDescent="0.25"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</row>
    <row r="97" spans="2:55" x14ac:dyDescent="0.25">
      <c r="M97" s="22" t="s">
        <v>36</v>
      </c>
      <c r="AB97" s="22" t="s">
        <v>52</v>
      </c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</row>
    <row r="98" spans="2:55" x14ac:dyDescent="0.25">
      <c r="M98" s="22" t="s">
        <v>52</v>
      </c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</row>
    <row r="99" spans="2:55" x14ac:dyDescent="0.25"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</row>
    <row r="100" spans="2:55" x14ac:dyDescent="0.25"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</row>
    <row r="101" spans="2:55" x14ac:dyDescent="0.25"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</row>
    <row r="102" spans="2:55" x14ac:dyDescent="0.25"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</row>
    <row r="103" spans="2:55" x14ac:dyDescent="0.25">
      <c r="B103" s="27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</row>
    <row r="104" spans="2:55" x14ac:dyDescent="0.25"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</row>
    <row r="105" spans="2:55" x14ac:dyDescent="0.25"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</row>
    <row r="106" spans="2:55" x14ac:dyDescent="0.25"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</row>
    <row r="107" spans="2:55" x14ac:dyDescent="0.25">
      <c r="V107" s="22" t="s">
        <v>18</v>
      </c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</row>
    <row r="108" spans="2:55" x14ac:dyDescent="0.25">
      <c r="V108" s="22" t="s">
        <v>58</v>
      </c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</row>
    <row r="109" spans="2:55" x14ac:dyDescent="0.25">
      <c r="V109" s="22" t="s">
        <v>18</v>
      </c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</row>
    <row r="110" spans="2:55" x14ac:dyDescent="0.25">
      <c r="V110" s="22" t="s">
        <v>59</v>
      </c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</row>
    <row r="111" spans="2:55" x14ac:dyDescent="0.25">
      <c r="V111" s="22" t="s">
        <v>70</v>
      </c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</row>
    <row r="112" spans="2:55" x14ac:dyDescent="0.25">
      <c r="V112" s="22" t="s">
        <v>71</v>
      </c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</row>
    <row r="113" spans="44:55" x14ac:dyDescent="0.25"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</row>
    <row r="114" spans="44:55" x14ac:dyDescent="0.25"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</row>
  </sheetData>
  <sheetProtection password="CF7B" sheet="1" objects="1" scenarios="1" selectLockedCells="1"/>
  <mergeCells count="5">
    <mergeCell ref="E8:J8"/>
    <mergeCell ref="E12:F12"/>
    <mergeCell ref="E10:F10"/>
    <mergeCell ref="E9:F9"/>
    <mergeCell ref="E11:F11"/>
  </mergeCells>
  <conditionalFormatting sqref="E28:AK28 E20:AK26 E37:AK42">
    <cfRule type="cellIs" dxfId="7" priority="53" operator="lessThan">
      <formula>0.001</formula>
    </cfRule>
  </conditionalFormatting>
  <conditionalFormatting sqref="E19:AK19">
    <cfRule type="containsErrors" dxfId="6" priority="38">
      <formula>ISERROR(E19)</formula>
    </cfRule>
  </conditionalFormatting>
  <conditionalFormatting sqref="J18:P18">
    <cfRule type="cellIs" dxfId="5" priority="7" operator="lessThan">
      <formula>0.1</formula>
    </cfRule>
  </conditionalFormatting>
  <conditionalFormatting sqref="Q18:W18">
    <cfRule type="cellIs" dxfId="4" priority="5" operator="lessThan">
      <formula>0.1</formula>
    </cfRule>
  </conditionalFormatting>
  <conditionalFormatting sqref="X18:AI18">
    <cfRule type="cellIs" dxfId="3" priority="6" operator="lessThan">
      <formula>0.1</formula>
    </cfRule>
  </conditionalFormatting>
  <conditionalFormatting sqref="AJ18:AK18">
    <cfRule type="cellIs" dxfId="2" priority="3" operator="lessThan">
      <formula>0.1</formula>
    </cfRule>
  </conditionalFormatting>
  <conditionalFormatting sqref="E18:H18">
    <cfRule type="cellIs" dxfId="1" priority="2" operator="lessThan">
      <formula>0.1</formula>
    </cfRule>
  </conditionalFormatting>
  <conditionalFormatting sqref="I18">
    <cfRule type="cellIs" dxfId="0" priority="1" operator="lessThan">
      <formula>0.1</formula>
    </cfRule>
  </conditionalFormatting>
  <pageMargins left="0.51181102362204722" right="0.47244094488188981" top="0.70866141732283472" bottom="0.70866141732283472" header="0.31496062992125984" footer="0.31496062992125984"/>
  <pageSetup paperSize="8" scale="87" fitToHeight="2" orientation="landscape" r:id="rId1"/>
  <headerFooter>
    <oddFooter>&amp;C&amp;9&amp;F</oddFooter>
  </headerFooter>
  <rowBreaks count="1" manualBreakCount="1">
    <brk id="65" max="53" man="1"/>
  </rowBreaks>
  <ignoredErrors>
    <ignoredError sqref="E35 F35:G35 E36:I39 AK35 AK36:AK37 AK39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10</xdr:col>
                    <xdr:colOff>144780</xdr:colOff>
                    <xdr:row>7</xdr:row>
                    <xdr:rowOff>99060</xdr:rowOff>
                  </from>
                  <to>
                    <xdr:col>18</xdr:col>
                    <xdr:colOff>45720</xdr:colOff>
                    <xdr:row>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P204"/>
  <sheetViews>
    <sheetView showGridLines="0" topLeftCell="A64" workbookViewId="0">
      <selection activeCell="K68" sqref="K68"/>
    </sheetView>
  </sheetViews>
  <sheetFormatPr baseColWidth="10" defaultRowHeight="14.4" x14ac:dyDescent="0.3"/>
  <cols>
    <col min="2" max="2" width="34.6640625" customWidth="1"/>
  </cols>
  <sheetData>
    <row r="1" spans="2:13" x14ac:dyDescent="0.3">
      <c r="B1" t="s">
        <v>79</v>
      </c>
      <c r="C1" t="s">
        <v>316</v>
      </c>
      <c r="D1" s="61"/>
      <c r="H1" s="61"/>
    </row>
    <row r="2" spans="2:13" x14ac:dyDescent="0.3">
      <c r="D2" s="61"/>
      <c r="H2" s="61"/>
    </row>
    <row r="3" spans="2:13" x14ac:dyDescent="0.3">
      <c r="B3" s="61" t="s">
        <v>256</v>
      </c>
      <c r="D3" s="61"/>
      <c r="H3" s="61"/>
    </row>
    <row r="5" spans="2:13" x14ac:dyDescent="0.3">
      <c r="D5" s="69"/>
    </row>
    <row r="6" spans="2:13" x14ac:dyDescent="0.3">
      <c r="D6" s="69"/>
    </row>
    <row r="7" spans="2:13" x14ac:dyDescent="0.3">
      <c r="B7" t="s">
        <v>160</v>
      </c>
      <c r="C7" t="s">
        <v>148</v>
      </c>
      <c r="D7" s="69" t="s">
        <v>150</v>
      </c>
      <c r="E7" t="s">
        <v>151</v>
      </c>
      <c r="H7" t="s">
        <v>292</v>
      </c>
    </row>
    <row r="8" spans="2:13" x14ac:dyDescent="0.3">
      <c r="D8" s="69" t="s">
        <v>291</v>
      </c>
    </row>
    <row r="9" spans="2:13" x14ac:dyDescent="0.3">
      <c r="B9" t="s">
        <v>67</v>
      </c>
      <c r="C9" t="s">
        <v>92</v>
      </c>
      <c r="D9" s="69" t="s">
        <v>152</v>
      </c>
      <c r="E9" t="s">
        <v>67</v>
      </c>
      <c r="H9" t="s">
        <v>93</v>
      </c>
    </row>
    <row r="10" spans="2:13" x14ac:dyDescent="0.3">
      <c r="D10" s="69" t="s">
        <v>153</v>
      </c>
      <c r="E10" t="s">
        <v>154</v>
      </c>
    </row>
    <row r="11" spans="2:13" x14ac:dyDescent="0.3">
      <c r="B11" t="s">
        <v>68</v>
      </c>
      <c r="C11" s="111" t="s">
        <v>94</v>
      </c>
      <c r="D11" s="112" t="s">
        <v>152</v>
      </c>
      <c r="E11" s="111" t="s">
        <v>68</v>
      </c>
      <c r="F11" s="111"/>
      <c r="G11" s="111"/>
      <c r="H11" s="111" t="s">
        <v>93</v>
      </c>
      <c r="I11" s="111"/>
    </row>
    <row r="12" spans="2:13" x14ac:dyDescent="0.3">
      <c r="C12" s="111"/>
      <c r="D12" s="112" t="s">
        <v>155</v>
      </c>
      <c r="E12" s="111" t="s">
        <v>293</v>
      </c>
      <c r="F12" s="111"/>
      <c r="G12" s="111"/>
      <c r="H12" s="111"/>
      <c r="I12" s="111"/>
    </row>
    <row r="13" spans="2:13" x14ac:dyDescent="0.3">
      <c r="B13" t="s">
        <v>161</v>
      </c>
      <c r="C13" t="s">
        <v>76</v>
      </c>
      <c r="D13" s="69" t="s">
        <v>156</v>
      </c>
      <c r="E13" t="s">
        <v>22</v>
      </c>
      <c r="I13" t="s">
        <v>100</v>
      </c>
      <c r="M13" t="s">
        <v>157</v>
      </c>
    </row>
    <row r="14" spans="2:13" x14ac:dyDescent="0.3">
      <c r="B14" t="s">
        <v>162</v>
      </c>
      <c r="D14" s="69" t="s">
        <v>158</v>
      </c>
      <c r="E14" t="s">
        <v>159</v>
      </c>
    </row>
    <row r="15" spans="2:13" x14ac:dyDescent="0.3">
      <c r="B15" s="68" t="s">
        <v>32</v>
      </c>
      <c r="C15" t="s">
        <v>163</v>
      </c>
      <c r="D15" s="69" t="s">
        <v>164</v>
      </c>
      <c r="E15" t="s">
        <v>294</v>
      </c>
      <c r="H15" t="s">
        <v>159</v>
      </c>
    </row>
    <row r="16" spans="2:13" x14ac:dyDescent="0.3">
      <c r="B16" s="68" t="s">
        <v>33</v>
      </c>
      <c r="C16" t="s">
        <v>165</v>
      </c>
      <c r="D16" s="69" t="s">
        <v>166</v>
      </c>
      <c r="E16" t="s">
        <v>295</v>
      </c>
      <c r="H16" t="s">
        <v>159</v>
      </c>
    </row>
    <row r="17" spans="2:15" x14ac:dyDescent="0.3">
      <c r="B17" s="68" t="s">
        <v>168</v>
      </c>
      <c r="C17" t="s">
        <v>167</v>
      </c>
      <c r="D17" s="69" t="s">
        <v>164</v>
      </c>
      <c r="E17" t="s">
        <v>296</v>
      </c>
      <c r="H17" t="s">
        <v>159</v>
      </c>
    </row>
    <row r="18" spans="2:15" x14ac:dyDescent="0.3">
      <c r="B18" s="68" t="s">
        <v>169</v>
      </c>
      <c r="C18" t="s">
        <v>170</v>
      </c>
      <c r="D18" s="69" t="s">
        <v>166</v>
      </c>
      <c r="E18" t="s">
        <v>297</v>
      </c>
      <c r="H18" t="s">
        <v>159</v>
      </c>
    </row>
    <row r="20" spans="2:15" x14ac:dyDescent="0.3">
      <c r="B20" t="s">
        <v>78</v>
      </c>
      <c r="C20" t="s">
        <v>171</v>
      </c>
      <c r="D20" s="69" t="s">
        <v>335</v>
      </c>
      <c r="E20" s="67" t="s">
        <v>78</v>
      </c>
      <c r="F20" t="s">
        <v>298</v>
      </c>
      <c r="I20" s="67" t="s">
        <v>77</v>
      </c>
    </row>
    <row r="21" spans="2:15" x14ac:dyDescent="0.3">
      <c r="C21" t="s">
        <v>336</v>
      </c>
      <c r="D21" s="69" t="s">
        <v>172</v>
      </c>
      <c r="F21" t="s">
        <v>80</v>
      </c>
    </row>
    <row r="22" spans="2:15" x14ac:dyDescent="0.3">
      <c r="D22" s="69" t="s">
        <v>173</v>
      </c>
      <c r="F22" t="s">
        <v>174</v>
      </c>
    </row>
    <row r="23" spans="2:15" x14ac:dyDescent="0.3">
      <c r="D23" s="69"/>
    </row>
    <row r="24" spans="2:15" x14ac:dyDescent="0.3">
      <c r="B24" s="68" t="s">
        <v>1</v>
      </c>
      <c r="C24" s="9" t="s">
        <v>176</v>
      </c>
      <c r="D24" s="9" t="s">
        <v>175</v>
      </c>
      <c r="E24" s="71" t="s">
        <v>180</v>
      </c>
    </row>
    <row r="25" spans="2:15" x14ac:dyDescent="0.3">
      <c r="B25" s="68" t="s">
        <v>73</v>
      </c>
      <c r="C25" s="9" t="s">
        <v>177</v>
      </c>
      <c r="D25" s="9" t="s">
        <v>175</v>
      </c>
      <c r="F25" s="71" t="s">
        <v>182</v>
      </c>
      <c r="G25" s="71" t="s">
        <v>181</v>
      </c>
    </row>
    <row r="26" spans="2:15" x14ac:dyDescent="0.3">
      <c r="B26" s="68" t="s">
        <v>12</v>
      </c>
      <c r="C26" s="9" t="s">
        <v>178</v>
      </c>
      <c r="D26" s="9" t="s">
        <v>175</v>
      </c>
      <c r="F26" s="71" t="s">
        <v>182</v>
      </c>
      <c r="G26" s="71" t="s">
        <v>183</v>
      </c>
    </row>
    <row r="27" spans="2:15" x14ac:dyDescent="0.3">
      <c r="B27" s="68" t="s">
        <v>4</v>
      </c>
      <c r="C27" s="9" t="s">
        <v>179</v>
      </c>
      <c r="D27" s="9" t="s">
        <v>175</v>
      </c>
      <c r="E27" s="71" t="s">
        <v>180</v>
      </c>
    </row>
    <row r="30" spans="2:15" x14ac:dyDescent="0.3">
      <c r="B30" s="9" t="s">
        <v>29</v>
      </c>
      <c r="C30" t="s">
        <v>184</v>
      </c>
      <c r="D30" s="9" t="s">
        <v>186</v>
      </c>
      <c r="F30" s="71" t="s">
        <v>182</v>
      </c>
      <c r="G30" t="s">
        <v>189</v>
      </c>
      <c r="I30" t="s">
        <v>188</v>
      </c>
      <c r="K30" t="s">
        <v>190</v>
      </c>
    </row>
    <row r="31" spans="2:15" x14ac:dyDescent="0.3">
      <c r="B31" s="9" t="s">
        <v>25</v>
      </c>
      <c r="C31" t="s">
        <v>185</v>
      </c>
      <c r="D31" s="9" t="s">
        <v>186</v>
      </c>
      <c r="F31" s="71" t="s">
        <v>182</v>
      </c>
      <c r="G31" t="s">
        <v>191</v>
      </c>
    </row>
    <row r="32" spans="2:15" s="72" customFormat="1" x14ac:dyDescent="0.3">
      <c r="B32" s="72" t="s">
        <v>60</v>
      </c>
      <c r="C32" s="72" t="s">
        <v>192</v>
      </c>
      <c r="D32" s="73" t="s">
        <v>186</v>
      </c>
      <c r="F32" s="74" t="s">
        <v>182</v>
      </c>
      <c r="G32" s="72" t="s">
        <v>191</v>
      </c>
      <c r="J32" t="s">
        <v>82</v>
      </c>
      <c r="O32" s="75"/>
    </row>
    <row r="33" spans="2:13" s="60" customFormat="1" x14ac:dyDescent="0.3">
      <c r="B33" s="60" t="s">
        <v>6</v>
      </c>
      <c r="C33" s="60" t="s">
        <v>193</v>
      </c>
      <c r="D33" s="9" t="s">
        <v>186</v>
      </c>
      <c r="F33" s="71" t="s">
        <v>182</v>
      </c>
      <c r="G33" s="60" t="s">
        <v>194</v>
      </c>
    </row>
    <row r="34" spans="2:13" s="60" customFormat="1" x14ac:dyDescent="0.3">
      <c r="D34" s="9"/>
      <c r="F34" s="71"/>
    </row>
    <row r="35" spans="2:13" s="60" customFormat="1" x14ac:dyDescent="0.3">
      <c r="D35" s="9"/>
      <c r="F35" s="71"/>
    </row>
    <row r="36" spans="2:13" x14ac:dyDescent="0.3">
      <c r="B36" t="s">
        <v>69</v>
      </c>
      <c r="C36" t="s">
        <v>211</v>
      </c>
      <c r="D36" s="69" t="s">
        <v>195</v>
      </c>
      <c r="F36" t="s">
        <v>246</v>
      </c>
      <c r="H36" t="s">
        <v>196</v>
      </c>
    </row>
    <row r="37" spans="2:13" x14ac:dyDescent="0.3">
      <c r="H37" t="s">
        <v>81</v>
      </c>
    </row>
    <row r="38" spans="2:13" x14ac:dyDescent="0.3">
      <c r="B38" s="9"/>
      <c r="F38" t="s">
        <v>199</v>
      </c>
    </row>
    <row r="39" spans="2:13" x14ac:dyDescent="0.3">
      <c r="D39" s="9"/>
      <c r="F39" t="s">
        <v>245</v>
      </c>
    </row>
    <row r="41" spans="2:13" ht="15" x14ac:dyDescent="0.3">
      <c r="B41" s="32" t="s">
        <v>83</v>
      </c>
      <c r="C41" t="s">
        <v>212</v>
      </c>
      <c r="D41" s="69" t="s">
        <v>197</v>
      </c>
      <c r="F41" s="70" t="s">
        <v>198</v>
      </c>
      <c r="G41" s="70"/>
      <c r="H41" s="70"/>
      <c r="I41" s="70"/>
      <c r="J41" s="70"/>
      <c r="K41" s="70"/>
      <c r="L41" s="70"/>
    </row>
    <row r="42" spans="2:13" x14ac:dyDescent="0.3">
      <c r="D42" s="69" t="s">
        <v>318</v>
      </c>
      <c r="F42" t="s">
        <v>260</v>
      </c>
    </row>
    <row r="43" spans="2:13" x14ac:dyDescent="0.3">
      <c r="F43" t="s">
        <v>200</v>
      </c>
    </row>
    <row r="44" spans="2:13" x14ac:dyDescent="0.3">
      <c r="F44" s="76" t="s">
        <v>201</v>
      </c>
      <c r="G44" s="76"/>
      <c r="H44" s="76" t="s">
        <v>202</v>
      </c>
      <c r="I44" s="76"/>
      <c r="J44" s="76"/>
      <c r="K44" s="76"/>
      <c r="M44" s="76" t="s">
        <v>248</v>
      </c>
    </row>
    <row r="46" spans="2:13" ht="15" x14ac:dyDescent="0.3">
      <c r="B46" s="32" t="s">
        <v>84</v>
      </c>
      <c r="C46" t="s">
        <v>213</v>
      </c>
      <c r="D46" s="69" t="s">
        <v>319</v>
      </c>
      <c r="F46" t="s">
        <v>299</v>
      </c>
    </row>
    <row r="47" spans="2:13" x14ac:dyDescent="0.3">
      <c r="B47" s="32"/>
      <c r="F47" t="s">
        <v>320</v>
      </c>
    </row>
    <row r="48" spans="2:13" x14ac:dyDescent="0.3">
      <c r="B48" s="32"/>
      <c r="F48" t="s">
        <v>200</v>
      </c>
    </row>
    <row r="49" spans="2:12" x14ac:dyDescent="0.3">
      <c r="B49" s="32"/>
      <c r="C49" s="72" t="s">
        <v>214</v>
      </c>
      <c r="D49" s="72" t="s">
        <v>280</v>
      </c>
      <c r="E49" s="72"/>
      <c r="F49" s="72" t="s">
        <v>321</v>
      </c>
    </row>
    <row r="50" spans="2:12" x14ac:dyDescent="0.3">
      <c r="D50" s="76"/>
      <c r="E50" s="76"/>
    </row>
    <row r="51" spans="2:12" ht="15" x14ac:dyDescent="0.35">
      <c r="B51" s="33" t="s">
        <v>85</v>
      </c>
      <c r="C51" t="s">
        <v>215</v>
      </c>
      <c r="D51" s="69" t="s">
        <v>203</v>
      </c>
      <c r="E51" s="60" t="s">
        <v>86</v>
      </c>
    </row>
    <row r="52" spans="2:12" x14ac:dyDescent="0.3">
      <c r="E52" t="s">
        <v>87</v>
      </c>
    </row>
    <row r="53" spans="2:12" x14ac:dyDescent="0.3">
      <c r="E53" t="s">
        <v>261</v>
      </c>
    </row>
    <row r="54" spans="2:12" x14ac:dyDescent="0.3">
      <c r="E54" s="61" t="s">
        <v>88</v>
      </c>
    </row>
    <row r="55" spans="2:12" x14ac:dyDescent="0.3">
      <c r="D55" s="69" t="s">
        <v>205</v>
      </c>
      <c r="E55" s="109" t="s">
        <v>300</v>
      </c>
      <c r="I55" s="61" t="s">
        <v>206</v>
      </c>
    </row>
    <row r="57" spans="2:12" x14ac:dyDescent="0.3">
      <c r="B57" s="62" t="s">
        <v>18</v>
      </c>
      <c r="C57" t="s">
        <v>216</v>
      </c>
      <c r="D57" s="69" t="s">
        <v>204</v>
      </c>
      <c r="E57" t="s">
        <v>301</v>
      </c>
    </row>
    <row r="58" spans="2:12" x14ac:dyDescent="0.3">
      <c r="E58" t="s">
        <v>255</v>
      </c>
    </row>
    <row r="59" spans="2:12" x14ac:dyDescent="0.3">
      <c r="E59" t="s">
        <v>89</v>
      </c>
    </row>
    <row r="60" spans="2:12" x14ac:dyDescent="0.3">
      <c r="D60" s="69" t="s">
        <v>207</v>
      </c>
      <c r="E60" s="78" t="s">
        <v>208</v>
      </c>
      <c r="F60" s="78"/>
      <c r="G60" s="78" t="s">
        <v>209</v>
      </c>
      <c r="H60" s="78"/>
      <c r="I60" s="78"/>
      <c r="J60" s="78"/>
      <c r="L60" s="78" t="s">
        <v>250</v>
      </c>
    </row>
    <row r="62" spans="2:12" ht="15" x14ac:dyDescent="0.3">
      <c r="B62" s="62" t="s">
        <v>98</v>
      </c>
      <c r="C62" t="s">
        <v>217</v>
      </c>
      <c r="D62" t="s">
        <v>91</v>
      </c>
      <c r="E62" s="67" t="s">
        <v>220</v>
      </c>
      <c r="F62" t="s">
        <v>147</v>
      </c>
    </row>
    <row r="63" spans="2:12" x14ac:dyDescent="0.3">
      <c r="B63" s="62"/>
      <c r="E63" s="67" t="s">
        <v>221</v>
      </c>
    </row>
    <row r="65" spans="2:12" x14ac:dyDescent="0.3">
      <c r="B65" s="62" t="s">
        <v>99</v>
      </c>
      <c r="C65" t="s">
        <v>218</v>
      </c>
      <c r="D65" t="s">
        <v>91</v>
      </c>
      <c r="E65" s="67" t="s">
        <v>210</v>
      </c>
      <c r="F65" t="s">
        <v>149</v>
      </c>
    </row>
    <row r="66" spans="2:12" x14ac:dyDescent="0.3">
      <c r="B66" s="62"/>
      <c r="E66" s="67" t="s">
        <v>302</v>
      </c>
    </row>
    <row r="68" spans="2:12" x14ac:dyDescent="0.3">
      <c r="B68" s="62" t="s">
        <v>337</v>
      </c>
      <c r="C68" t="s">
        <v>187</v>
      </c>
      <c r="D68" t="s">
        <v>91</v>
      </c>
      <c r="E68" s="67" t="s">
        <v>150</v>
      </c>
      <c r="F68" t="s">
        <v>219</v>
      </c>
    </row>
    <row r="69" spans="2:12" x14ac:dyDescent="0.3">
      <c r="B69" s="62"/>
      <c r="F69" t="s">
        <v>338</v>
      </c>
    </row>
    <row r="70" spans="2:12" x14ac:dyDescent="0.3">
      <c r="E70" s="67" t="s">
        <v>303</v>
      </c>
    </row>
    <row r="71" spans="2:12" x14ac:dyDescent="0.3">
      <c r="B71" s="62" t="s">
        <v>314</v>
      </c>
      <c r="C71" t="s">
        <v>231</v>
      </c>
      <c r="D71" t="s">
        <v>91</v>
      </c>
      <c r="E71" s="67" t="s">
        <v>304</v>
      </c>
      <c r="F71" t="s">
        <v>315</v>
      </c>
    </row>
    <row r="72" spans="2:12" x14ac:dyDescent="0.3">
      <c r="B72" s="62"/>
      <c r="F72" t="s">
        <v>137</v>
      </c>
    </row>
    <row r="73" spans="2:12" x14ac:dyDescent="0.3">
      <c r="B73" s="62"/>
      <c r="F73" s="109" t="s">
        <v>289</v>
      </c>
    </row>
    <row r="74" spans="2:12" x14ac:dyDescent="0.3">
      <c r="B74" s="62"/>
      <c r="F74" s="107" t="s">
        <v>290</v>
      </c>
      <c r="I74" s="60"/>
    </row>
    <row r="76" spans="2:12" x14ac:dyDescent="0.3">
      <c r="B76" s="62" t="s">
        <v>73</v>
      </c>
      <c r="C76" t="s">
        <v>232</v>
      </c>
      <c r="D76" t="s">
        <v>91</v>
      </c>
      <c r="E76" s="67" t="s">
        <v>222</v>
      </c>
      <c r="F76" t="s">
        <v>322</v>
      </c>
    </row>
    <row r="77" spans="2:12" x14ac:dyDescent="0.3">
      <c r="B77" s="62" t="s">
        <v>17</v>
      </c>
      <c r="C77" t="s">
        <v>233</v>
      </c>
      <c r="D77" t="s">
        <v>91</v>
      </c>
      <c r="E77" s="67" t="s">
        <v>305</v>
      </c>
      <c r="F77" t="s">
        <v>95</v>
      </c>
    </row>
    <row r="78" spans="2:12" x14ac:dyDescent="0.3">
      <c r="B78" s="62" t="s">
        <v>35</v>
      </c>
      <c r="C78" t="s">
        <v>234</v>
      </c>
      <c r="D78" t="s">
        <v>91</v>
      </c>
      <c r="E78" s="67" t="s">
        <v>306</v>
      </c>
      <c r="F78" t="s">
        <v>325</v>
      </c>
      <c r="L78" s="61" t="s">
        <v>96</v>
      </c>
    </row>
    <row r="79" spans="2:12" x14ac:dyDescent="0.3">
      <c r="B79" s="62" t="s">
        <v>251</v>
      </c>
      <c r="C79" t="s">
        <v>235</v>
      </c>
      <c r="D79" t="s">
        <v>91</v>
      </c>
      <c r="F79" t="s">
        <v>97</v>
      </c>
    </row>
    <row r="80" spans="2:12" x14ac:dyDescent="0.3">
      <c r="B80" s="37" t="s">
        <v>22</v>
      </c>
      <c r="C80" t="s">
        <v>236</v>
      </c>
      <c r="D80" t="s">
        <v>91</v>
      </c>
      <c r="E80" s="67" t="s">
        <v>307</v>
      </c>
      <c r="F80" t="s">
        <v>102</v>
      </c>
    </row>
    <row r="82" spans="2:16" x14ac:dyDescent="0.3">
      <c r="B82" s="37" t="s">
        <v>69</v>
      </c>
      <c r="C82" s="76" t="s">
        <v>237</v>
      </c>
      <c r="D82" s="76" t="s">
        <v>91</v>
      </c>
      <c r="E82" s="77" t="s">
        <v>195</v>
      </c>
      <c r="F82" s="76" t="s">
        <v>103</v>
      </c>
      <c r="G82" s="76"/>
      <c r="H82" s="76"/>
      <c r="I82" s="76"/>
      <c r="J82" s="76"/>
      <c r="L82" s="61" t="s">
        <v>104</v>
      </c>
      <c r="P82" s="75" t="s">
        <v>247</v>
      </c>
    </row>
    <row r="83" spans="2:16" x14ac:dyDescent="0.3">
      <c r="C83" s="76"/>
      <c r="D83" s="76"/>
      <c r="E83" s="77" t="s">
        <v>323</v>
      </c>
      <c r="F83" s="76" t="s">
        <v>108</v>
      </c>
      <c r="G83" s="76"/>
      <c r="H83" s="76"/>
      <c r="I83" s="76"/>
      <c r="J83" s="76"/>
    </row>
    <row r="85" spans="2:16" ht="15" x14ac:dyDescent="0.3">
      <c r="B85" s="32" t="s">
        <v>83</v>
      </c>
      <c r="C85" t="s">
        <v>238</v>
      </c>
      <c r="D85" t="s">
        <v>91</v>
      </c>
      <c r="E85" s="69" t="s">
        <v>223</v>
      </c>
      <c r="F85" t="s">
        <v>107</v>
      </c>
      <c r="L85" s="76" t="s">
        <v>106</v>
      </c>
      <c r="M85" s="76"/>
      <c r="N85" s="76"/>
      <c r="O85" s="76"/>
      <c r="P85" s="76" t="s">
        <v>249</v>
      </c>
    </row>
    <row r="86" spans="2:16" x14ac:dyDescent="0.3">
      <c r="E86" s="69"/>
      <c r="F86" t="s">
        <v>109</v>
      </c>
      <c r="L86" s="61"/>
    </row>
    <row r="88" spans="2:16" ht="15" x14ac:dyDescent="0.3">
      <c r="B88" s="32" t="s">
        <v>84</v>
      </c>
      <c r="C88" t="s">
        <v>239</v>
      </c>
      <c r="D88" t="s">
        <v>91</v>
      </c>
      <c r="E88" s="69" t="s">
        <v>203</v>
      </c>
      <c r="F88" t="s">
        <v>227</v>
      </c>
    </row>
    <row r="89" spans="2:16" x14ac:dyDescent="0.3">
      <c r="F89" t="s">
        <v>111</v>
      </c>
    </row>
    <row r="91" spans="2:16" ht="15" x14ac:dyDescent="0.3">
      <c r="B91" s="62" t="s">
        <v>324</v>
      </c>
      <c r="C91" t="s">
        <v>240</v>
      </c>
      <c r="D91" t="s">
        <v>91</v>
      </c>
      <c r="E91" s="67" t="s">
        <v>225</v>
      </c>
      <c r="F91" t="s">
        <v>228</v>
      </c>
      <c r="I91" s="61" t="s">
        <v>146</v>
      </c>
    </row>
    <row r="92" spans="2:16" x14ac:dyDescent="0.3">
      <c r="B92" s="62"/>
      <c r="E92" s="67"/>
      <c r="I92" s="61"/>
    </row>
    <row r="93" spans="2:16" x14ac:dyDescent="0.3">
      <c r="B93" s="62" t="s">
        <v>18</v>
      </c>
      <c r="C93" t="s">
        <v>241</v>
      </c>
      <c r="D93" t="s">
        <v>91</v>
      </c>
      <c r="E93" s="67" t="s">
        <v>224</v>
      </c>
      <c r="F93" t="s">
        <v>145</v>
      </c>
    </row>
    <row r="94" spans="2:16" x14ac:dyDescent="0.3">
      <c r="F94" t="s">
        <v>226</v>
      </c>
    </row>
    <row r="96" spans="2:16" ht="15" x14ac:dyDescent="0.35">
      <c r="B96" s="33" t="s">
        <v>85</v>
      </c>
      <c r="C96" t="s">
        <v>242</v>
      </c>
      <c r="D96" t="s">
        <v>91</v>
      </c>
      <c r="E96" s="67" t="s">
        <v>230</v>
      </c>
      <c r="F96" t="s">
        <v>229</v>
      </c>
    </row>
    <row r="97" spans="2:6" x14ac:dyDescent="0.3">
      <c r="F97" t="s">
        <v>113</v>
      </c>
    </row>
    <row r="98" spans="2:6" x14ac:dyDescent="0.3">
      <c r="F98" t="s">
        <v>262</v>
      </c>
    </row>
    <row r="100" spans="2:6" x14ac:dyDescent="0.3">
      <c r="B100" s="37" t="s">
        <v>32</v>
      </c>
      <c r="C100" t="s">
        <v>243</v>
      </c>
      <c r="D100" t="s">
        <v>91</v>
      </c>
      <c r="E100" s="69" t="s">
        <v>326</v>
      </c>
      <c r="F100" t="s">
        <v>308</v>
      </c>
    </row>
    <row r="101" spans="2:6" x14ac:dyDescent="0.3">
      <c r="B101" s="60"/>
      <c r="E101" s="69" t="s">
        <v>327</v>
      </c>
      <c r="F101" t="s">
        <v>114</v>
      </c>
    </row>
    <row r="102" spans="2:6" x14ac:dyDescent="0.3">
      <c r="B102" s="60"/>
      <c r="F102" t="s">
        <v>115</v>
      </c>
    </row>
    <row r="103" spans="2:6" x14ac:dyDescent="0.3">
      <c r="B103" s="37" t="s">
        <v>33</v>
      </c>
      <c r="C103" t="s">
        <v>244</v>
      </c>
      <c r="D103" t="s">
        <v>91</v>
      </c>
      <c r="E103" s="69" t="s">
        <v>326</v>
      </c>
      <c r="F103" t="s">
        <v>308</v>
      </c>
    </row>
    <row r="104" spans="2:6" x14ac:dyDescent="0.3">
      <c r="B104" s="60"/>
      <c r="E104" s="69" t="s">
        <v>328</v>
      </c>
      <c r="F104" t="s">
        <v>117</v>
      </c>
    </row>
    <row r="105" spans="2:6" x14ac:dyDescent="0.3">
      <c r="F105" t="s">
        <v>115</v>
      </c>
    </row>
    <row r="107" spans="2:6" x14ac:dyDescent="0.3">
      <c r="E107" t="s">
        <v>37</v>
      </c>
    </row>
    <row r="109" spans="2:6" x14ac:dyDescent="0.3">
      <c r="B109" t="s">
        <v>118</v>
      </c>
      <c r="C109" t="s">
        <v>119</v>
      </c>
      <c r="E109" t="s">
        <v>121</v>
      </c>
      <c r="F109" s="79" t="s">
        <v>120</v>
      </c>
    </row>
    <row r="110" spans="2:6" ht="15" x14ac:dyDescent="0.3">
      <c r="E110" t="s">
        <v>105</v>
      </c>
      <c r="F110" s="80" t="s">
        <v>83</v>
      </c>
    </row>
    <row r="111" spans="2:6" ht="15" x14ac:dyDescent="0.3">
      <c r="E111" t="s">
        <v>110</v>
      </c>
      <c r="F111" s="80" t="s">
        <v>84</v>
      </c>
    </row>
    <row r="112" spans="2:6" x14ac:dyDescent="0.3">
      <c r="F112" s="79"/>
    </row>
    <row r="113" spans="2:6" x14ac:dyDescent="0.3">
      <c r="F113" s="79"/>
    </row>
    <row r="114" spans="2:6" x14ac:dyDescent="0.3">
      <c r="F114" s="79"/>
    </row>
    <row r="115" spans="2:6" x14ac:dyDescent="0.3">
      <c r="F115" s="79"/>
    </row>
    <row r="116" spans="2:6" x14ac:dyDescent="0.3">
      <c r="F116" s="79"/>
    </row>
    <row r="117" spans="2:6" x14ac:dyDescent="0.3">
      <c r="F117" s="79"/>
    </row>
    <row r="118" spans="2:6" x14ac:dyDescent="0.3">
      <c r="B118" t="s">
        <v>122</v>
      </c>
      <c r="C118" t="s">
        <v>119</v>
      </c>
      <c r="E118" t="s">
        <v>121</v>
      </c>
      <c r="F118" s="79" t="s">
        <v>120</v>
      </c>
    </row>
    <row r="119" spans="2:6" ht="15" x14ac:dyDescent="0.35">
      <c r="E119" t="s">
        <v>112</v>
      </c>
      <c r="F119" s="33" t="s">
        <v>85</v>
      </c>
    </row>
    <row r="120" spans="2:6" x14ac:dyDescent="0.3">
      <c r="E120" t="s">
        <v>75</v>
      </c>
      <c r="F120" s="79" t="s">
        <v>252</v>
      </c>
    </row>
    <row r="121" spans="2:6" x14ac:dyDescent="0.3">
      <c r="F121" s="79"/>
    </row>
    <row r="122" spans="2:6" x14ac:dyDescent="0.3">
      <c r="F122" s="79"/>
    </row>
    <row r="123" spans="2:6" x14ac:dyDescent="0.3">
      <c r="F123" s="79"/>
    </row>
    <row r="124" spans="2:6" x14ac:dyDescent="0.3">
      <c r="F124" s="79"/>
    </row>
    <row r="125" spans="2:6" x14ac:dyDescent="0.3">
      <c r="F125" s="79"/>
    </row>
    <row r="126" spans="2:6" x14ac:dyDescent="0.3">
      <c r="B126" t="s">
        <v>123</v>
      </c>
      <c r="C126" t="s">
        <v>124</v>
      </c>
      <c r="E126" t="s">
        <v>121</v>
      </c>
      <c r="F126" s="79" t="s">
        <v>120</v>
      </c>
    </row>
    <row r="127" spans="2:6" x14ac:dyDescent="0.3">
      <c r="E127" t="s">
        <v>125</v>
      </c>
      <c r="F127" s="79" t="s">
        <v>253</v>
      </c>
    </row>
    <row r="128" spans="2:6" x14ac:dyDescent="0.3">
      <c r="F128" s="79"/>
    </row>
    <row r="129" spans="2:15" x14ac:dyDescent="0.3">
      <c r="F129" s="79"/>
    </row>
    <row r="130" spans="2:15" x14ac:dyDescent="0.3">
      <c r="F130" s="79"/>
    </row>
    <row r="131" spans="2:15" x14ac:dyDescent="0.3">
      <c r="F131" s="79"/>
    </row>
    <row r="132" spans="2:15" x14ac:dyDescent="0.3">
      <c r="F132" s="79"/>
    </row>
    <row r="133" spans="2:15" x14ac:dyDescent="0.3">
      <c r="F133" s="79"/>
    </row>
    <row r="134" spans="2:15" x14ac:dyDescent="0.3">
      <c r="B134" t="s">
        <v>126</v>
      </c>
      <c r="C134" t="s">
        <v>124</v>
      </c>
      <c r="E134" t="s">
        <v>121</v>
      </c>
      <c r="F134" s="79" t="s">
        <v>120</v>
      </c>
      <c r="O134" t="s">
        <v>130</v>
      </c>
    </row>
    <row r="135" spans="2:15" x14ac:dyDescent="0.3">
      <c r="E135" t="s">
        <v>125</v>
      </c>
      <c r="F135" s="79" t="s">
        <v>253</v>
      </c>
      <c r="O135">
        <v>2030</v>
      </c>
    </row>
    <row r="136" spans="2:15" x14ac:dyDescent="0.3">
      <c r="E136" t="s">
        <v>52</v>
      </c>
      <c r="F136" s="79" t="s">
        <v>127</v>
      </c>
    </row>
    <row r="137" spans="2:15" x14ac:dyDescent="0.3">
      <c r="F137" s="79" t="s">
        <v>128</v>
      </c>
      <c r="H137" s="66" t="s">
        <v>329</v>
      </c>
    </row>
    <row r="138" spans="2:15" x14ac:dyDescent="0.3">
      <c r="E138" t="s">
        <v>309</v>
      </c>
      <c r="F138" s="79" t="s">
        <v>310</v>
      </c>
    </row>
    <row r="139" spans="2:15" x14ac:dyDescent="0.3">
      <c r="F139" s="79"/>
    </row>
    <row r="140" spans="2:15" x14ac:dyDescent="0.3">
      <c r="F140" s="79"/>
    </row>
    <row r="141" spans="2:15" x14ac:dyDescent="0.3">
      <c r="F141" s="79"/>
    </row>
    <row r="142" spans="2:15" x14ac:dyDescent="0.3">
      <c r="B142" t="s">
        <v>129</v>
      </c>
      <c r="C142" t="s">
        <v>124</v>
      </c>
      <c r="E142" t="s">
        <v>121</v>
      </c>
      <c r="F142" s="79" t="s">
        <v>120</v>
      </c>
    </row>
    <row r="143" spans="2:15" x14ac:dyDescent="0.3">
      <c r="E143" t="s">
        <v>330</v>
      </c>
      <c r="F143" s="79" t="s">
        <v>69</v>
      </c>
    </row>
    <row r="144" spans="2:15" x14ac:dyDescent="0.3">
      <c r="F144" s="79"/>
    </row>
    <row r="145" spans="2:15" x14ac:dyDescent="0.3">
      <c r="F145" s="79"/>
    </row>
    <row r="146" spans="2:15" x14ac:dyDescent="0.3">
      <c r="F146" s="79"/>
    </row>
    <row r="147" spans="2:15" x14ac:dyDescent="0.3">
      <c r="F147" s="79"/>
    </row>
    <row r="148" spans="2:15" x14ac:dyDescent="0.3">
      <c r="F148" s="79"/>
    </row>
    <row r="149" spans="2:15" x14ac:dyDescent="0.3">
      <c r="F149" s="79"/>
    </row>
    <row r="150" spans="2:15" x14ac:dyDescent="0.3">
      <c r="B150" t="s">
        <v>131</v>
      </c>
      <c r="C150" t="s">
        <v>124</v>
      </c>
      <c r="E150" t="s">
        <v>121</v>
      </c>
      <c r="F150" s="79" t="s">
        <v>120</v>
      </c>
    </row>
    <row r="151" spans="2:15" ht="15" x14ac:dyDescent="0.3">
      <c r="E151" t="s">
        <v>105</v>
      </c>
      <c r="F151" s="80" t="s">
        <v>83</v>
      </c>
    </row>
    <row r="152" spans="2:15" x14ac:dyDescent="0.3">
      <c r="F152" s="79"/>
    </row>
    <row r="153" spans="2:15" x14ac:dyDescent="0.3">
      <c r="F153" s="79"/>
    </row>
    <row r="158" spans="2:15" x14ac:dyDescent="0.3">
      <c r="B158" t="s">
        <v>132</v>
      </c>
      <c r="C158" t="s">
        <v>124</v>
      </c>
      <c r="E158" t="s">
        <v>121</v>
      </c>
      <c r="F158" s="79" t="s">
        <v>120</v>
      </c>
      <c r="H158" t="s">
        <v>312</v>
      </c>
      <c r="O158" t="s">
        <v>130</v>
      </c>
    </row>
    <row r="159" spans="2:15" ht="15" x14ac:dyDescent="0.3">
      <c r="E159" t="s">
        <v>105</v>
      </c>
      <c r="F159" s="80" t="s">
        <v>83</v>
      </c>
      <c r="H159" t="s">
        <v>312</v>
      </c>
      <c r="O159" t="s">
        <v>311</v>
      </c>
    </row>
    <row r="160" spans="2:15" x14ac:dyDescent="0.3">
      <c r="E160" t="s">
        <v>133</v>
      </c>
      <c r="F160" s="37" t="s">
        <v>17</v>
      </c>
      <c r="H160" t="s">
        <v>313</v>
      </c>
    </row>
    <row r="161" spans="2:15" x14ac:dyDescent="0.3">
      <c r="E161" t="s">
        <v>52</v>
      </c>
      <c r="F161" t="s">
        <v>127</v>
      </c>
    </row>
    <row r="162" spans="2:15" x14ac:dyDescent="0.3">
      <c r="F162" t="s">
        <v>128</v>
      </c>
      <c r="H162" s="66" t="s">
        <v>329</v>
      </c>
    </row>
    <row r="166" spans="2:15" x14ac:dyDescent="0.3">
      <c r="B166" t="s">
        <v>134</v>
      </c>
      <c r="C166" t="s">
        <v>124</v>
      </c>
      <c r="E166" t="s">
        <v>136</v>
      </c>
      <c r="F166" t="s">
        <v>332</v>
      </c>
      <c r="O166" t="s">
        <v>130</v>
      </c>
    </row>
    <row r="167" spans="2:15" ht="15" x14ac:dyDescent="0.3">
      <c r="E167" t="s">
        <v>110</v>
      </c>
      <c r="F167" s="80" t="s">
        <v>254</v>
      </c>
      <c r="O167" t="s">
        <v>334</v>
      </c>
    </row>
    <row r="168" spans="2:15" x14ac:dyDescent="0.3">
      <c r="E168" t="s">
        <v>52</v>
      </c>
      <c r="F168" t="s">
        <v>135</v>
      </c>
      <c r="O168" t="s">
        <v>138</v>
      </c>
    </row>
    <row r="169" spans="2:15" x14ac:dyDescent="0.3">
      <c r="F169" t="s">
        <v>128</v>
      </c>
      <c r="H169" s="66" t="s">
        <v>331</v>
      </c>
    </row>
    <row r="170" spans="2:15" x14ac:dyDescent="0.3">
      <c r="O170" s="113" t="s">
        <v>333</v>
      </c>
    </row>
    <row r="174" spans="2:15" x14ac:dyDescent="0.3">
      <c r="B174" t="s">
        <v>139</v>
      </c>
      <c r="C174" t="s">
        <v>124</v>
      </c>
      <c r="E174" t="s">
        <v>121</v>
      </c>
      <c r="F174" s="79" t="s">
        <v>120</v>
      </c>
    </row>
    <row r="175" spans="2:15" x14ac:dyDescent="0.3">
      <c r="E175" t="s">
        <v>140</v>
      </c>
      <c r="F175" t="s">
        <v>18</v>
      </c>
    </row>
    <row r="177" spans="4:6" x14ac:dyDescent="0.3">
      <c r="E177" t="s">
        <v>101</v>
      </c>
      <c r="F177" s="37" t="s">
        <v>22</v>
      </c>
    </row>
    <row r="178" spans="4:6" x14ac:dyDescent="0.3">
      <c r="E178" t="s">
        <v>116</v>
      </c>
      <c r="F178" s="37" t="s">
        <v>32</v>
      </c>
    </row>
    <row r="179" spans="4:6" x14ac:dyDescent="0.3">
      <c r="E179" t="s">
        <v>141</v>
      </c>
      <c r="F179" s="37" t="s">
        <v>33</v>
      </c>
    </row>
    <row r="185" spans="4:6" x14ac:dyDescent="0.3">
      <c r="D185" t="s">
        <v>257</v>
      </c>
    </row>
    <row r="186" spans="4:6" x14ac:dyDescent="0.3">
      <c r="D186" t="s">
        <v>258</v>
      </c>
    </row>
    <row r="187" spans="4:6" x14ac:dyDescent="0.3">
      <c r="D187" t="s">
        <v>259</v>
      </c>
    </row>
    <row r="193" spans="2:2" x14ac:dyDescent="0.3">
      <c r="B193" s="92" t="s">
        <v>285</v>
      </c>
    </row>
    <row r="194" spans="2:2" x14ac:dyDescent="0.3">
      <c r="B194" s="92"/>
    </row>
    <row r="195" spans="2:2" x14ac:dyDescent="0.3">
      <c r="B195" t="s">
        <v>317</v>
      </c>
    </row>
    <row r="197" spans="2:2" x14ac:dyDescent="0.3">
      <c r="B197" t="s">
        <v>286</v>
      </c>
    </row>
    <row r="200" spans="2:2" x14ac:dyDescent="0.3">
      <c r="B200" t="s">
        <v>288</v>
      </c>
    </row>
    <row r="204" spans="2:2" x14ac:dyDescent="0.3">
      <c r="B204" t="s">
        <v>287</v>
      </c>
    </row>
  </sheetData>
  <pageMargins left="0.70866141732283472" right="0.70866141732283472" top="0.78740157480314965" bottom="0.78740157480314965" header="0.31496062992125984" footer="0.31496062992125984"/>
  <pageSetup paperSize="8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1:E28"/>
  <sheetViews>
    <sheetView showGridLines="0" workbookViewId="0">
      <selection activeCell="B2" sqref="B2"/>
    </sheetView>
  </sheetViews>
  <sheetFormatPr baseColWidth="10" defaultRowHeight="14.4" x14ac:dyDescent="0.3"/>
  <cols>
    <col min="1" max="1" width="3.44140625" customWidth="1"/>
    <col min="2" max="2" width="62.33203125" customWidth="1"/>
    <col min="3" max="3" width="99.6640625" customWidth="1"/>
  </cols>
  <sheetData>
    <row r="1" spans="2:5" ht="18" x14ac:dyDescent="0.35">
      <c r="B1" s="87" t="s">
        <v>263</v>
      </c>
      <c r="C1" s="60"/>
      <c r="D1" s="60"/>
      <c r="E1" s="60"/>
    </row>
    <row r="2" spans="2:5" ht="18.600000000000001" customHeight="1" x14ac:dyDescent="0.3">
      <c r="B2" s="60"/>
      <c r="C2" s="60"/>
      <c r="D2" s="60"/>
      <c r="E2" s="60"/>
    </row>
    <row r="3" spans="2:5" ht="18.600000000000001" customHeight="1" x14ac:dyDescent="0.3">
      <c r="B3" s="88" t="s">
        <v>264</v>
      </c>
      <c r="C3" s="60"/>
      <c r="D3" s="60"/>
      <c r="E3" s="60"/>
    </row>
    <row r="4" spans="2:5" ht="18.600000000000001" customHeight="1" x14ac:dyDescent="0.3">
      <c r="B4" s="60"/>
      <c r="C4" s="60"/>
      <c r="D4" s="60"/>
      <c r="E4" s="60"/>
    </row>
    <row r="5" spans="2:5" ht="18.600000000000001" customHeight="1" x14ac:dyDescent="0.3">
      <c r="B5" s="60"/>
      <c r="C5" s="60"/>
      <c r="D5" s="60"/>
      <c r="E5" s="60"/>
    </row>
    <row r="6" spans="2:5" ht="18.600000000000001" customHeight="1" x14ac:dyDescent="0.3">
      <c r="B6" s="60"/>
      <c r="C6" s="89" t="s">
        <v>265</v>
      </c>
      <c r="D6" s="60"/>
      <c r="E6" s="60"/>
    </row>
    <row r="7" spans="2:5" ht="18.600000000000001" customHeight="1" x14ac:dyDescent="0.3">
      <c r="B7" s="90" t="s">
        <v>3</v>
      </c>
      <c r="C7" s="91" t="s">
        <v>266</v>
      </c>
      <c r="D7" s="60"/>
      <c r="E7" s="60"/>
    </row>
    <row r="8" spans="2:5" ht="18.600000000000001" customHeight="1" x14ac:dyDescent="0.3">
      <c r="B8" s="90" t="s">
        <v>1</v>
      </c>
      <c r="C8" s="91" t="s">
        <v>267</v>
      </c>
      <c r="D8" s="60"/>
      <c r="E8" s="60"/>
    </row>
    <row r="9" spans="2:5" ht="18.600000000000001" customHeight="1" x14ac:dyDescent="0.3">
      <c r="B9" s="90" t="s">
        <v>268</v>
      </c>
      <c r="C9" s="91" t="s">
        <v>269</v>
      </c>
      <c r="D9" s="60"/>
      <c r="E9" s="60"/>
    </row>
    <row r="10" spans="2:5" ht="18.600000000000001" customHeight="1" x14ac:dyDescent="0.3">
      <c r="B10" s="90" t="s">
        <v>270</v>
      </c>
      <c r="C10" s="91" t="s">
        <v>271</v>
      </c>
      <c r="D10" s="60"/>
      <c r="E10" s="60"/>
    </row>
    <row r="11" spans="2:5" ht="18.600000000000001" customHeight="1" x14ac:dyDescent="0.3">
      <c r="B11" s="90" t="s">
        <v>4</v>
      </c>
      <c r="C11" s="91" t="s">
        <v>272</v>
      </c>
      <c r="D11" s="60"/>
      <c r="E11" s="60"/>
    </row>
    <row r="12" spans="2:5" ht="18.600000000000001" customHeight="1" x14ac:dyDescent="0.3">
      <c r="B12" s="90" t="s">
        <v>273</v>
      </c>
      <c r="C12" s="91" t="s">
        <v>279</v>
      </c>
      <c r="D12" s="60"/>
      <c r="E12" s="60"/>
    </row>
    <row r="13" spans="2:5" ht="18.600000000000001" customHeight="1" x14ac:dyDescent="0.3">
      <c r="B13" s="90" t="s">
        <v>25</v>
      </c>
      <c r="C13" s="91" t="s">
        <v>274</v>
      </c>
      <c r="D13" s="60"/>
      <c r="E13" s="60"/>
    </row>
    <row r="14" spans="2:5" ht="18.600000000000001" customHeight="1" x14ac:dyDescent="0.3">
      <c r="B14" s="90" t="s">
        <v>6</v>
      </c>
      <c r="C14" s="91" t="s">
        <v>275</v>
      </c>
      <c r="D14" s="60"/>
      <c r="E14" s="60"/>
    </row>
    <row r="15" spans="2:5" ht="18.600000000000001" customHeight="1" x14ac:dyDescent="0.3">
      <c r="B15" s="90"/>
      <c r="C15" s="91" t="s">
        <v>276</v>
      </c>
      <c r="D15" s="60"/>
      <c r="E15" s="60"/>
    </row>
    <row r="16" spans="2:5" ht="18.600000000000001" customHeight="1" x14ac:dyDescent="0.3">
      <c r="C16" s="91"/>
      <c r="D16" s="60"/>
      <c r="E16" s="60"/>
    </row>
    <row r="17" spans="2:2" ht="18.600000000000001" customHeight="1" x14ac:dyDescent="0.3"/>
    <row r="18" spans="2:2" ht="18.600000000000001" customHeight="1" x14ac:dyDescent="0.3"/>
    <row r="19" spans="2:2" ht="18.600000000000001" customHeight="1" x14ac:dyDescent="0.3"/>
    <row r="20" spans="2:2" ht="18.600000000000001" customHeight="1" x14ac:dyDescent="0.3"/>
    <row r="21" spans="2:2" ht="18.600000000000001" customHeight="1" x14ac:dyDescent="0.3"/>
    <row r="22" spans="2:2" ht="18.600000000000001" customHeight="1" x14ac:dyDescent="0.3"/>
    <row r="23" spans="2:2" ht="18.600000000000001" customHeight="1" x14ac:dyDescent="0.3">
      <c r="B23" s="92" t="s">
        <v>277</v>
      </c>
    </row>
    <row r="24" spans="2:2" ht="18.600000000000001" customHeight="1" x14ac:dyDescent="0.3">
      <c r="B24" s="93"/>
    </row>
    <row r="25" spans="2:2" ht="18.600000000000001" customHeight="1" x14ac:dyDescent="0.3">
      <c r="B25" s="93" t="s">
        <v>278</v>
      </c>
    </row>
    <row r="26" spans="2:2" ht="18.600000000000001" customHeight="1" x14ac:dyDescent="0.3">
      <c r="B26" s="93"/>
    </row>
    <row r="27" spans="2:2" ht="18.600000000000001" customHeight="1" x14ac:dyDescent="0.3">
      <c r="B27" s="93"/>
    </row>
    <row r="28" spans="2:2" x14ac:dyDescent="0.3">
      <c r="B28" s="93"/>
    </row>
  </sheetData>
  <sheetProtection selectLockedCells="1"/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879A9713D8D4BAC6BDAB60AE62802" ma:contentTypeVersion="1" ma:contentTypeDescription="Ein neues Dokument erstellen." ma:contentTypeScope="" ma:versionID="71993e225536f505224cb590bdbaba2f">
  <xsd:schema xmlns:xsd="http://www.w3.org/2001/XMLSchema" xmlns:xs="http://www.w3.org/2001/XMLSchema" xmlns:p="http://schemas.microsoft.com/office/2006/metadata/properties" xmlns:ns2="48cc34e5-f946-4d11-81be-2f981ce0e5f9" targetNamespace="http://schemas.microsoft.com/office/2006/metadata/properties" ma:root="true" ma:fieldsID="37f343e1f76bb8d2157ff7d0e45a1e0f" ns2:_="">
    <xsd:import namespace="48cc34e5-f946-4d11-81be-2f981ce0e5f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c34e5-f946-4d11-81be-2f981ce0e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FC3E8-8371-4752-8DCA-7A8438F522F9}">
  <ds:schemaRefs>
    <ds:schemaRef ds:uri="http://purl.org/dc/terms/"/>
    <ds:schemaRef ds:uri="48cc34e5-f946-4d11-81be-2f981ce0e5f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0A562B-F390-41A1-926A-284031FBDF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06FDA0-F58F-481F-BC09-D3F765A21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c34e5-f946-4d11-81be-2f981ce0e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Projekt</vt:lpstr>
      <vt:lpstr>intern</vt:lpstr>
      <vt:lpstr>Hinweise </vt:lpstr>
      <vt:lpstr>Dia-1</vt:lpstr>
      <vt:lpstr>Dia-2</vt:lpstr>
      <vt:lpstr>Dia-3</vt:lpstr>
      <vt:lpstr>Dia-4</vt:lpstr>
      <vt:lpstr>Dia-5</vt:lpstr>
      <vt:lpstr>Dia-6</vt:lpstr>
      <vt:lpstr>Dia-7</vt:lpstr>
      <vt:lpstr>Dia-8</vt:lpstr>
      <vt:lpstr>Dia-9</vt:lpstr>
      <vt:lpstr>Projekt!Druckbereich</vt:lpstr>
    </vt:vector>
  </TitlesOfParts>
  <Company>Regierungspräsidium 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meiseb</dc:creator>
  <cp:lastModifiedBy>zeisberger</cp:lastModifiedBy>
  <cp:lastPrinted>2021-09-29T11:31:41Z</cp:lastPrinted>
  <dcterms:created xsi:type="dcterms:W3CDTF">2016-07-26T08:44:22Z</dcterms:created>
  <dcterms:modified xsi:type="dcterms:W3CDTF">2021-09-29T11:35:45Z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0x010100A61879A9713D8D4BAC6BDAB60AE62802</vt:lpwstr>
  </property>
</Properties>
</file>