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showInkAnnotation="0"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Cordesj\Desktop\"/>
    </mc:Choice>
  </mc:AlternateContent>
  <xr:revisionPtr revIDLastSave="0" documentId="8_{F1C88A69-5BFB-4C23-AE37-DEFA45844DB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tion" sheetId="9" r:id="rId1"/>
    <sheet name="Results" sheetId="10" r:id="rId2"/>
    <sheet name="Conditions" sheetId="11" r:id="rId3"/>
    <sheet name="Analysis" sheetId="12" r:id="rId4"/>
    <sheet name="Metadaten" sheetId="8" state="hidden" r:id="rId5"/>
    <sheet name="ges" sheetId="4" state="hidden" r:id="rId6"/>
    <sheet name="info" sheetId="5" state="hidden" r:id="rId7"/>
  </sheets>
  <definedNames>
    <definedName name="_xlnm.Print_Area" localSheetId="3">Analysis!$B$2:$L$21</definedName>
    <definedName name="_xlnm.Print_Area" localSheetId="2">Conditions!$B$2:$O$32</definedName>
    <definedName name="_xlnm.Print_Area" localSheetId="0">Information!$B$4:$G$31</definedName>
    <definedName name="_xlnm.Print_Area" localSheetId="1">Results!$B$2:$AA$32</definedName>
    <definedName name="spBearbeiter">Metadaten!$C$4</definedName>
    <definedName name="spBearbeiterDatum">Metadaten!$C$5</definedName>
    <definedName name="spDokumentenVerison">Metadaten!$C$10</definedName>
    <definedName name="spGenehmiger">Metadaten!$C$8</definedName>
    <definedName name="spGenehmigerDatum">Metadaten!$C$9</definedName>
    <definedName name="spPruefer">Metadaten!$C$6</definedName>
    <definedName name="spPrueferDatum">Metadaten!$C$7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181" i="4" l="1"/>
  <c r="E181" i="4" s="1"/>
  <c r="C15" i="5" s="1"/>
  <c r="M179" i="4"/>
  <c r="E179" i="4"/>
  <c r="C13" i="5" s="1"/>
  <c r="S176" i="4"/>
  <c r="S174" i="4"/>
  <c r="S172" i="4"/>
  <c r="S170" i="4"/>
  <c r="S168" i="4"/>
  <c r="R168" i="4"/>
  <c r="S154" i="4"/>
  <c r="S155" i="4" s="1"/>
  <c r="S156" i="4" s="1"/>
  <c r="S157" i="4" s="1"/>
  <c r="S158" i="4" s="1"/>
  <c r="S159" i="4" s="1"/>
  <c r="S160" i="4" s="1"/>
  <c r="S161" i="4" s="1"/>
  <c r="S162" i="4" s="1"/>
  <c r="S163" i="4" s="1"/>
  <c r="S164" i="4" s="1"/>
  <c r="S165" i="4" s="1"/>
  <c r="S166" i="4" s="1"/>
  <c r="S153" i="4"/>
  <c r="E152" i="4"/>
  <c r="E153" i="4" s="1"/>
  <c r="E154" i="4" s="1"/>
  <c r="E155" i="4" s="1"/>
  <c r="E156" i="4" s="1"/>
  <c r="E157" i="4" s="1"/>
  <c r="E158" i="4" s="1"/>
  <c r="E159" i="4" s="1"/>
  <c r="E160" i="4" s="1"/>
  <c r="E161" i="4" s="1"/>
  <c r="E162" i="4" s="1"/>
  <c r="E163" i="4" s="1"/>
  <c r="E164" i="4" s="1"/>
  <c r="E165" i="4" s="1"/>
  <c r="E166" i="4" s="1"/>
  <c r="E144" i="4"/>
  <c r="E145" i="4" s="1"/>
  <c r="E146" i="4" s="1"/>
  <c r="E147" i="4" s="1"/>
  <c r="E148" i="4" s="1"/>
  <c r="E149" i="4" s="1"/>
  <c r="E150" i="4" s="1"/>
  <c r="E151" i="4" s="1"/>
  <c r="S138" i="4"/>
  <c r="S139" i="4" s="1"/>
  <c r="S140" i="4" s="1"/>
  <c r="S141" i="4" s="1"/>
  <c r="S142" i="4" s="1"/>
  <c r="S143" i="4" s="1"/>
  <c r="S144" i="4" s="1"/>
  <c r="S145" i="4" s="1"/>
  <c r="S146" i="4" s="1"/>
  <c r="S147" i="4" s="1"/>
  <c r="S148" i="4" s="1"/>
  <c r="S149" i="4" s="1"/>
  <c r="S150" i="4" s="1"/>
  <c r="S151" i="4" s="1"/>
  <c r="E137" i="4"/>
  <c r="E138" i="4" s="1"/>
  <c r="E139" i="4" s="1"/>
  <c r="E140" i="4" s="1"/>
  <c r="E141" i="4" s="1"/>
  <c r="E142" i="4" s="1"/>
  <c r="E143" i="4" s="1"/>
  <c r="S123" i="4"/>
  <c r="S124" i="4" s="1"/>
  <c r="S125" i="4" s="1"/>
  <c r="S126" i="4" s="1"/>
  <c r="S127" i="4" s="1"/>
  <c r="S128" i="4" s="1"/>
  <c r="S129" i="4" s="1"/>
  <c r="S130" i="4" s="1"/>
  <c r="S131" i="4" s="1"/>
  <c r="S132" i="4" s="1"/>
  <c r="S133" i="4" s="1"/>
  <c r="S134" i="4" s="1"/>
  <c r="S135" i="4" s="1"/>
  <c r="S136" i="4" s="1"/>
  <c r="E123" i="4"/>
  <c r="E124" i="4" s="1"/>
  <c r="E125" i="4" s="1"/>
  <c r="E126" i="4" s="1"/>
  <c r="E127" i="4" s="1"/>
  <c r="E128" i="4" s="1"/>
  <c r="E129" i="4" s="1"/>
  <c r="E130" i="4" s="1"/>
  <c r="E131" i="4" s="1"/>
  <c r="E132" i="4" s="1"/>
  <c r="E133" i="4" s="1"/>
  <c r="E134" i="4" s="1"/>
  <c r="E135" i="4" s="1"/>
  <c r="E136" i="4" s="1"/>
  <c r="S110" i="4"/>
  <c r="S111" i="4" s="1"/>
  <c r="S112" i="4" s="1"/>
  <c r="S113" i="4" s="1"/>
  <c r="S114" i="4" s="1"/>
  <c r="S115" i="4" s="1"/>
  <c r="S116" i="4" s="1"/>
  <c r="S117" i="4" s="1"/>
  <c r="S118" i="4" s="1"/>
  <c r="S119" i="4" s="1"/>
  <c r="S120" i="4" s="1"/>
  <c r="S121" i="4" s="1"/>
  <c r="E109" i="4"/>
  <c r="E110" i="4" s="1"/>
  <c r="E111" i="4" s="1"/>
  <c r="E112" i="4" s="1"/>
  <c r="E113" i="4" s="1"/>
  <c r="E114" i="4" s="1"/>
  <c r="E115" i="4" s="1"/>
  <c r="E116" i="4" s="1"/>
  <c r="E117" i="4" s="1"/>
  <c r="E118" i="4" s="1"/>
  <c r="E119" i="4" s="1"/>
  <c r="E120" i="4" s="1"/>
  <c r="E121" i="4" s="1"/>
  <c r="S108" i="4"/>
  <c r="S109" i="4" s="1"/>
  <c r="E108" i="4"/>
  <c r="E98" i="4"/>
  <c r="E99" i="4" s="1"/>
  <c r="E100" i="4" s="1"/>
  <c r="E101" i="4" s="1"/>
  <c r="E102" i="4" s="1"/>
  <c r="E103" i="4" s="1"/>
  <c r="E104" i="4" s="1"/>
  <c r="E105" i="4" s="1"/>
  <c r="E106" i="4" s="1"/>
  <c r="S93" i="4"/>
  <c r="S94" i="4" s="1"/>
  <c r="S95" i="4" s="1"/>
  <c r="S96" i="4" s="1"/>
  <c r="S97" i="4" s="1"/>
  <c r="S98" i="4" s="1"/>
  <c r="S99" i="4" s="1"/>
  <c r="S100" i="4" s="1"/>
  <c r="S101" i="4" s="1"/>
  <c r="S102" i="4" s="1"/>
  <c r="S103" i="4" s="1"/>
  <c r="S104" i="4" s="1"/>
  <c r="S105" i="4" s="1"/>
  <c r="S106" i="4" s="1"/>
  <c r="E93" i="4"/>
  <c r="E94" i="4" s="1"/>
  <c r="E95" i="4" s="1"/>
  <c r="E96" i="4" s="1"/>
  <c r="E97" i="4" s="1"/>
  <c r="S87" i="4"/>
  <c r="S88" i="4" s="1"/>
  <c r="S89" i="4" s="1"/>
  <c r="S90" i="4" s="1"/>
  <c r="S91" i="4" s="1"/>
  <c r="E80" i="4"/>
  <c r="E81" i="4" s="1"/>
  <c r="E82" i="4" s="1"/>
  <c r="E83" i="4" s="1"/>
  <c r="E84" i="4" s="1"/>
  <c r="E85" i="4" s="1"/>
  <c r="E86" i="4" s="1"/>
  <c r="E87" i="4" s="1"/>
  <c r="E88" i="4" s="1"/>
  <c r="E89" i="4" s="1"/>
  <c r="E90" i="4" s="1"/>
  <c r="E91" i="4" s="1"/>
  <c r="S79" i="4"/>
  <c r="S80" i="4" s="1"/>
  <c r="S81" i="4" s="1"/>
  <c r="S82" i="4" s="1"/>
  <c r="S83" i="4" s="1"/>
  <c r="S84" i="4" s="1"/>
  <c r="S85" i="4" s="1"/>
  <c r="S86" i="4" s="1"/>
  <c r="S78" i="4"/>
  <c r="E78" i="4"/>
  <c r="E79" i="4" s="1"/>
  <c r="S64" i="4"/>
  <c r="S65" i="4" s="1"/>
  <c r="S66" i="4" s="1"/>
  <c r="S67" i="4" s="1"/>
  <c r="S68" i="4" s="1"/>
  <c r="S69" i="4" s="1"/>
  <c r="S70" i="4" s="1"/>
  <c r="S71" i="4" s="1"/>
  <c r="S72" i="4" s="1"/>
  <c r="S73" i="4" s="1"/>
  <c r="S74" i="4" s="1"/>
  <c r="S75" i="4" s="1"/>
  <c r="S76" i="4" s="1"/>
  <c r="T63" i="4"/>
  <c r="T78" i="4" s="1"/>
  <c r="T93" i="4" s="1"/>
  <c r="T108" i="4" s="1"/>
  <c r="T123" i="4" s="1"/>
  <c r="T138" i="4" s="1"/>
  <c r="T153" i="4" s="1"/>
  <c r="T168" i="4" s="1"/>
  <c r="S63" i="4"/>
  <c r="E63" i="4"/>
  <c r="E64" i="4" s="1"/>
  <c r="E65" i="4" s="1"/>
  <c r="E66" i="4" s="1"/>
  <c r="E67" i="4" s="1"/>
  <c r="E68" i="4" s="1"/>
  <c r="E69" i="4" s="1"/>
  <c r="E70" i="4" s="1"/>
  <c r="E71" i="4" s="1"/>
  <c r="E72" i="4" s="1"/>
  <c r="E73" i="4" s="1"/>
  <c r="E74" i="4" s="1"/>
  <c r="E75" i="4" s="1"/>
  <c r="E76" i="4" s="1"/>
  <c r="T61" i="4"/>
  <c r="T76" i="4" s="1"/>
  <c r="T91" i="4" s="1"/>
  <c r="T106" i="4" s="1"/>
  <c r="T121" i="4" s="1"/>
  <c r="T136" i="4" s="1"/>
  <c r="T151" i="4" s="1"/>
  <c r="T166" i="4" s="1"/>
  <c r="U60" i="4"/>
  <c r="U75" i="4" s="1"/>
  <c r="U90" i="4" s="1"/>
  <c r="U105" i="4" s="1"/>
  <c r="U120" i="4" s="1"/>
  <c r="U135" i="4" s="1"/>
  <c r="U150" i="4" s="1"/>
  <c r="U165" i="4" s="1"/>
  <c r="E55" i="4"/>
  <c r="E56" i="4" s="1"/>
  <c r="E57" i="4" s="1"/>
  <c r="E58" i="4" s="1"/>
  <c r="E59" i="4" s="1"/>
  <c r="E60" i="4" s="1"/>
  <c r="E61" i="4" s="1"/>
  <c r="E49" i="4"/>
  <c r="E50" i="4" s="1"/>
  <c r="E51" i="4" s="1"/>
  <c r="E52" i="4" s="1"/>
  <c r="E53" i="4" s="1"/>
  <c r="E54" i="4" s="1"/>
  <c r="S48" i="4"/>
  <c r="S49" i="4" s="1"/>
  <c r="S50" i="4" s="1"/>
  <c r="S51" i="4" s="1"/>
  <c r="S52" i="4" s="1"/>
  <c r="S53" i="4" s="1"/>
  <c r="S54" i="4" s="1"/>
  <c r="S55" i="4" s="1"/>
  <c r="S56" i="4" s="1"/>
  <c r="S57" i="4" s="1"/>
  <c r="S58" i="4" s="1"/>
  <c r="S59" i="4" s="1"/>
  <c r="S60" i="4" s="1"/>
  <c r="S61" i="4" s="1"/>
  <c r="E48" i="4"/>
  <c r="T43" i="4"/>
  <c r="T58" i="4" s="1"/>
  <c r="T73" i="4" s="1"/>
  <c r="T88" i="4" s="1"/>
  <c r="T103" i="4" s="1"/>
  <c r="T118" i="4" s="1"/>
  <c r="T133" i="4" s="1"/>
  <c r="T148" i="4" s="1"/>
  <c r="T163" i="4" s="1"/>
  <c r="T39" i="4"/>
  <c r="T54" i="4" s="1"/>
  <c r="T69" i="4" s="1"/>
  <c r="T84" i="4" s="1"/>
  <c r="T99" i="4" s="1"/>
  <c r="T114" i="4" s="1"/>
  <c r="T129" i="4" s="1"/>
  <c r="T144" i="4" s="1"/>
  <c r="T159" i="4" s="1"/>
  <c r="S33" i="4"/>
  <c r="S34" i="4" s="1"/>
  <c r="S35" i="4" s="1"/>
  <c r="S36" i="4" s="1"/>
  <c r="S37" i="4" s="1"/>
  <c r="S38" i="4" s="1"/>
  <c r="S39" i="4" s="1"/>
  <c r="S40" i="4" s="1"/>
  <c r="S41" i="4" s="1"/>
  <c r="S42" i="4" s="1"/>
  <c r="S43" i="4" s="1"/>
  <c r="S44" i="4" s="1"/>
  <c r="S45" i="4" s="1"/>
  <c r="S46" i="4" s="1"/>
  <c r="E33" i="4"/>
  <c r="E34" i="4" s="1"/>
  <c r="E35" i="4" s="1"/>
  <c r="E36" i="4" s="1"/>
  <c r="E37" i="4" s="1"/>
  <c r="E38" i="4" s="1"/>
  <c r="E39" i="4" s="1"/>
  <c r="E40" i="4" s="1"/>
  <c r="E41" i="4" s="1"/>
  <c r="E42" i="4" s="1"/>
  <c r="E43" i="4" s="1"/>
  <c r="E44" i="4" s="1"/>
  <c r="E45" i="4" s="1"/>
  <c r="E46" i="4" s="1"/>
  <c r="U31" i="4"/>
  <c r="U46" i="4" s="1"/>
  <c r="U61" i="4" s="1"/>
  <c r="U76" i="4" s="1"/>
  <c r="U91" i="4" s="1"/>
  <c r="U106" i="4" s="1"/>
  <c r="U121" i="4" s="1"/>
  <c r="U136" i="4" s="1"/>
  <c r="U151" i="4" s="1"/>
  <c r="U166" i="4" s="1"/>
  <c r="T31" i="4"/>
  <c r="T46" i="4" s="1"/>
  <c r="U30" i="4"/>
  <c r="U45" i="4" s="1"/>
  <c r="T30" i="4"/>
  <c r="T45" i="4" s="1"/>
  <c r="T60" i="4" s="1"/>
  <c r="T75" i="4" s="1"/>
  <c r="T90" i="4" s="1"/>
  <c r="T105" i="4" s="1"/>
  <c r="T120" i="4" s="1"/>
  <c r="T135" i="4" s="1"/>
  <c r="T150" i="4" s="1"/>
  <c r="T165" i="4" s="1"/>
  <c r="U29" i="4"/>
  <c r="U44" i="4" s="1"/>
  <c r="U59" i="4" s="1"/>
  <c r="U74" i="4" s="1"/>
  <c r="U89" i="4" s="1"/>
  <c r="U104" i="4" s="1"/>
  <c r="U119" i="4" s="1"/>
  <c r="U134" i="4" s="1"/>
  <c r="U149" i="4" s="1"/>
  <c r="U164" i="4" s="1"/>
  <c r="T29" i="4"/>
  <c r="T44" i="4" s="1"/>
  <c r="T59" i="4" s="1"/>
  <c r="T74" i="4" s="1"/>
  <c r="T89" i="4" s="1"/>
  <c r="T104" i="4" s="1"/>
  <c r="T119" i="4" s="1"/>
  <c r="T134" i="4" s="1"/>
  <c r="T149" i="4" s="1"/>
  <c r="T164" i="4" s="1"/>
  <c r="U28" i="4"/>
  <c r="U43" i="4" s="1"/>
  <c r="U58" i="4" s="1"/>
  <c r="U73" i="4" s="1"/>
  <c r="U88" i="4" s="1"/>
  <c r="U103" i="4" s="1"/>
  <c r="U118" i="4" s="1"/>
  <c r="U133" i="4" s="1"/>
  <c r="U148" i="4" s="1"/>
  <c r="U163" i="4" s="1"/>
  <c r="T28" i="4"/>
  <c r="U27" i="4"/>
  <c r="U42" i="4" s="1"/>
  <c r="U57" i="4" s="1"/>
  <c r="U72" i="4" s="1"/>
  <c r="U87" i="4" s="1"/>
  <c r="U102" i="4" s="1"/>
  <c r="U117" i="4" s="1"/>
  <c r="U132" i="4" s="1"/>
  <c r="U147" i="4" s="1"/>
  <c r="U162" i="4" s="1"/>
  <c r="T27" i="4"/>
  <c r="T42" i="4" s="1"/>
  <c r="T57" i="4" s="1"/>
  <c r="T72" i="4" s="1"/>
  <c r="T87" i="4" s="1"/>
  <c r="T102" i="4" s="1"/>
  <c r="T117" i="4" s="1"/>
  <c r="T132" i="4" s="1"/>
  <c r="T147" i="4" s="1"/>
  <c r="T162" i="4" s="1"/>
  <c r="U26" i="4"/>
  <c r="U41" i="4" s="1"/>
  <c r="U56" i="4" s="1"/>
  <c r="U71" i="4" s="1"/>
  <c r="U86" i="4" s="1"/>
  <c r="U101" i="4" s="1"/>
  <c r="U116" i="4" s="1"/>
  <c r="U131" i="4" s="1"/>
  <c r="U146" i="4" s="1"/>
  <c r="U161" i="4" s="1"/>
  <c r="T26" i="4"/>
  <c r="T41" i="4" s="1"/>
  <c r="T56" i="4" s="1"/>
  <c r="T71" i="4" s="1"/>
  <c r="T86" i="4" s="1"/>
  <c r="T101" i="4" s="1"/>
  <c r="T116" i="4" s="1"/>
  <c r="T131" i="4" s="1"/>
  <c r="T146" i="4" s="1"/>
  <c r="T161" i="4" s="1"/>
  <c r="U25" i="4"/>
  <c r="U40" i="4" s="1"/>
  <c r="U55" i="4" s="1"/>
  <c r="U70" i="4" s="1"/>
  <c r="U85" i="4" s="1"/>
  <c r="U100" i="4" s="1"/>
  <c r="U115" i="4" s="1"/>
  <c r="U130" i="4" s="1"/>
  <c r="U145" i="4" s="1"/>
  <c r="U160" i="4" s="1"/>
  <c r="T25" i="4"/>
  <c r="T40" i="4" s="1"/>
  <c r="T55" i="4" s="1"/>
  <c r="T70" i="4" s="1"/>
  <c r="T85" i="4" s="1"/>
  <c r="T100" i="4" s="1"/>
  <c r="T115" i="4" s="1"/>
  <c r="T130" i="4" s="1"/>
  <c r="T145" i="4" s="1"/>
  <c r="T160" i="4" s="1"/>
  <c r="U24" i="4"/>
  <c r="U39" i="4" s="1"/>
  <c r="U54" i="4" s="1"/>
  <c r="U69" i="4" s="1"/>
  <c r="U84" i="4" s="1"/>
  <c r="U99" i="4" s="1"/>
  <c r="U114" i="4" s="1"/>
  <c r="U129" i="4" s="1"/>
  <c r="U144" i="4" s="1"/>
  <c r="U159" i="4" s="1"/>
  <c r="T24" i="4"/>
  <c r="U23" i="4"/>
  <c r="U38" i="4" s="1"/>
  <c r="U53" i="4" s="1"/>
  <c r="U68" i="4" s="1"/>
  <c r="U83" i="4" s="1"/>
  <c r="U98" i="4" s="1"/>
  <c r="U113" i="4" s="1"/>
  <c r="U128" i="4" s="1"/>
  <c r="U143" i="4" s="1"/>
  <c r="U158" i="4" s="1"/>
  <c r="T23" i="4"/>
  <c r="T38" i="4" s="1"/>
  <c r="T53" i="4" s="1"/>
  <c r="T68" i="4" s="1"/>
  <c r="T83" i="4" s="1"/>
  <c r="T98" i="4" s="1"/>
  <c r="T113" i="4" s="1"/>
  <c r="T128" i="4" s="1"/>
  <c r="T143" i="4" s="1"/>
  <c r="T158" i="4" s="1"/>
  <c r="U22" i="4"/>
  <c r="U37" i="4" s="1"/>
  <c r="U52" i="4" s="1"/>
  <c r="U67" i="4" s="1"/>
  <c r="U82" i="4" s="1"/>
  <c r="U97" i="4" s="1"/>
  <c r="U112" i="4" s="1"/>
  <c r="U127" i="4" s="1"/>
  <c r="U142" i="4" s="1"/>
  <c r="U157" i="4" s="1"/>
  <c r="T22" i="4"/>
  <c r="T37" i="4" s="1"/>
  <c r="T52" i="4" s="1"/>
  <c r="T67" i="4" s="1"/>
  <c r="T82" i="4" s="1"/>
  <c r="T97" i="4" s="1"/>
  <c r="T112" i="4" s="1"/>
  <c r="T127" i="4" s="1"/>
  <c r="T142" i="4" s="1"/>
  <c r="T157" i="4" s="1"/>
  <c r="U21" i="4"/>
  <c r="U36" i="4" s="1"/>
  <c r="U51" i="4" s="1"/>
  <c r="U66" i="4" s="1"/>
  <c r="U81" i="4" s="1"/>
  <c r="U96" i="4" s="1"/>
  <c r="U111" i="4" s="1"/>
  <c r="U126" i="4" s="1"/>
  <c r="U141" i="4" s="1"/>
  <c r="U156" i="4" s="1"/>
  <c r="T21" i="4"/>
  <c r="T36" i="4" s="1"/>
  <c r="T51" i="4" s="1"/>
  <c r="T66" i="4" s="1"/>
  <c r="T81" i="4" s="1"/>
  <c r="T96" i="4" s="1"/>
  <c r="T111" i="4" s="1"/>
  <c r="T126" i="4" s="1"/>
  <c r="T141" i="4" s="1"/>
  <c r="T156" i="4" s="1"/>
  <c r="U20" i="4"/>
  <c r="U35" i="4" s="1"/>
  <c r="U50" i="4" s="1"/>
  <c r="U65" i="4" s="1"/>
  <c r="U80" i="4" s="1"/>
  <c r="U95" i="4" s="1"/>
  <c r="U110" i="4" s="1"/>
  <c r="U125" i="4" s="1"/>
  <c r="U140" i="4" s="1"/>
  <c r="U155" i="4" s="1"/>
  <c r="T20" i="4"/>
  <c r="T35" i="4" s="1"/>
  <c r="T50" i="4" s="1"/>
  <c r="T65" i="4" s="1"/>
  <c r="T80" i="4" s="1"/>
  <c r="T95" i="4" s="1"/>
  <c r="T110" i="4" s="1"/>
  <c r="T125" i="4" s="1"/>
  <c r="T140" i="4" s="1"/>
  <c r="T155" i="4" s="1"/>
  <c r="U19" i="4"/>
  <c r="U34" i="4" s="1"/>
  <c r="U49" i="4" s="1"/>
  <c r="U64" i="4" s="1"/>
  <c r="U79" i="4" s="1"/>
  <c r="U94" i="4" s="1"/>
  <c r="U109" i="4" s="1"/>
  <c r="U124" i="4" s="1"/>
  <c r="U139" i="4" s="1"/>
  <c r="U154" i="4" s="1"/>
  <c r="T19" i="4"/>
  <c r="T34" i="4" s="1"/>
  <c r="T49" i="4" s="1"/>
  <c r="T64" i="4" s="1"/>
  <c r="T79" i="4" s="1"/>
  <c r="T94" i="4" s="1"/>
  <c r="T109" i="4" s="1"/>
  <c r="T124" i="4" s="1"/>
  <c r="T139" i="4" s="1"/>
  <c r="T154" i="4" s="1"/>
  <c r="E19" i="4"/>
  <c r="E20" i="4" s="1"/>
  <c r="E21" i="4" s="1"/>
  <c r="E22" i="4" s="1"/>
  <c r="E23" i="4" s="1"/>
  <c r="E24" i="4" s="1"/>
  <c r="E25" i="4" s="1"/>
  <c r="E26" i="4" s="1"/>
  <c r="E27" i="4" s="1"/>
  <c r="E28" i="4" s="1"/>
  <c r="E29" i="4" s="1"/>
  <c r="E30" i="4" s="1"/>
  <c r="E31" i="4" s="1"/>
  <c r="U18" i="4"/>
  <c r="U33" i="4" s="1"/>
  <c r="U48" i="4" s="1"/>
  <c r="U63" i="4" s="1"/>
  <c r="U78" i="4" s="1"/>
  <c r="U93" i="4" s="1"/>
  <c r="U108" i="4" s="1"/>
  <c r="U123" i="4" s="1"/>
  <c r="U138" i="4" s="1"/>
  <c r="U153" i="4" s="1"/>
  <c r="U168" i="4" s="1"/>
  <c r="T18" i="4"/>
  <c r="T33" i="4" s="1"/>
  <c r="T48" i="4" s="1"/>
  <c r="S18" i="4"/>
  <c r="S19" i="4" s="1"/>
  <c r="S20" i="4" s="1"/>
  <c r="S21" i="4" s="1"/>
  <c r="S22" i="4" s="1"/>
  <c r="S23" i="4" s="1"/>
  <c r="S24" i="4" s="1"/>
  <c r="S25" i="4" s="1"/>
  <c r="S26" i="4" s="1"/>
  <c r="S27" i="4" s="1"/>
  <c r="S28" i="4" s="1"/>
  <c r="S29" i="4" s="1"/>
  <c r="S30" i="4" s="1"/>
  <c r="S31" i="4" s="1"/>
  <c r="E18" i="4"/>
  <c r="U17" i="4"/>
  <c r="U32" i="4" s="1"/>
  <c r="U47" i="4" s="1"/>
  <c r="U62" i="4" s="1"/>
  <c r="U77" i="4" s="1"/>
  <c r="U92" i="4" s="1"/>
  <c r="U107" i="4" s="1"/>
  <c r="U122" i="4" s="1"/>
  <c r="U137" i="4" s="1"/>
  <c r="U152" i="4" s="1"/>
  <c r="U167" i="4" s="1"/>
  <c r="T17" i="4"/>
  <c r="T32" i="4" s="1"/>
  <c r="T47" i="4" s="1"/>
  <c r="T62" i="4" s="1"/>
  <c r="T77" i="4" s="1"/>
  <c r="T92" i="4" s="1"/>
  <c r="T107" i="4" s="1"/>
  <c r="T122" i="4" s="1"/>
  <c r="T137" i="4" s="1"/>
  <c r="T152" i="4" s="1"/>
  <c r="T167" i="4" s="1"/>
  <c r="R5" i="4"/>
  <c r="E5" i="4"/>
  <c r="E6" i="4" s="1"/>
  <c r="E7" i="4" s="1"/>
  <c r="E8" i="4" s="1"/>
  <c r="E9" i="4" s="1"/>
  <c r="E10" i="4" s="1"/>
  <c r="E11" i="4" s="1"/>
  <c r="E12" i="4" s="1"/>
  <c r="E13" i="4" s="1"/>
  <c r="E14" i="4" s="1"/>
  <c r="E15" i="4" s="1"/>
  <c r="E16" i="4" s="1"/>
  <c r="R4" i="4"/>
  <c r="E4" i="4"/>
  <c r="S3" i="4"/>
  <c r="S4" i="4" s="1"/>
  <c r="R3" i="4"/>
  <c r="E3" i="4"/>
  <c r="N14" i="12"/>
  <c r="M14" i="12"/>
  <c r="O53" i="11"/>
  <c r="N53" i="11"/>
  <c r="M53" i="11"/>
  <c r="L53" i="11"/>
  <c r="K53" i="11"/>
  <c r="J53" i="11"/>
  <c r="I53" i="11"/>
  <c r="H53" i="11"/>
  <c r="G53" i="11"/>
  <c r="F53" i="11"/>
  <c r="E53" i="11"/>
  <c r="O52" i="11"/>
  <c r="N52" i="11"/>
  <c r="M52" i="11"/>
  <c r="L52" i="11"/>
  <c r="K52" i="11"/>
  <c r="J52" i="11"/>
  <c r="I52" i="11"/>
  <c r="H52" i="11"/>
  <c r="G52" i="11"/>
  <c r="F52" i="11"/>
  <c r="E52" i="11"/>
  <c r="O51" i="11"/>
  <c r="N51" i="11"/>
  <c r="M51" i="11"/>
  <c r="L51" i="11"/>
  <c r="K51" i="11"/>
  <c r="J51" i="11"/>
  <c r="I51" i="11"/>
  <c r="H51" i="11"/>
  <c r="G51" i="11"/>
  <c r="F51" i="11"/>
  <c r="E51" i="11"/>
  <c r="O50" i="11"/>
  <c r="N50" i="11"/>
  <c r="M50" i="11"/>
  <c r="L50" i="11"/>
  <c r="K50" i="11"/>
  <c r="J50" i="11"/>
  <c r="I50" i="11"/>
  <c r="H50" i="11"/>
  <c r="G50" i="11"/>
  <c r="F50" i="11"/>
  <c r="E50" i="11"/>
  <c r="O49" i="11"/>
  <c r="N49" i="11"/>
  <c r="M49" i="11"/>
  <c r="L49" i="11"/>
  <c r="K49" i="11"/>
  <c r="J49" i="11"/>
  <c r="I49" i="11"/>
  <c r="H49" i="11"/>
  <c r="G49" i="11"/>
  <c r="F49" i="11"/>
  <c r="E49" i="11"/>
  <c r="O47" i="11"/>
  <c r="N47" i="11"/>
  <c r="M47" i="11"/>
  <c r="L47" i="11"/>
  <c r="K47" i="11"/>
  <c r="J47" i="11"/>
  <c r="I47" i="11"/>
  <c r="H47" i="11"/>
  <c r="G47" i="11"/>
  <c r="F47" i="11"/>
  <c r="E47" i="11"/>
  <c r="O46" i="11"/>
  <c r="N46" i="11"/>
  <c r="M46" i="11"/>
  <c r="L46" i="11"/>
  <c r="K46" i="11"/>
  <c r="J46" i="11"/>
  <c r="I46" i="11"/>
  <c r="H46" i="11"/>
  <c r="G46" i="11"/>
  <c r="F46" i="11"/>
  <c r="E46" i="11"/>
  <c r="O45" i="11"/>
  <c r="N45" i="11"/>
  <c r="M45" i="11"/>
  <c r="L45" i="11"/>
  <c r="K45" i="11"/>
  <c r="J45" i="11"/>
  <c r="I45" i="11"/>
  <c r="H45" i="11"/>
  <c r="G45" i="11"/>
  <c r="F45" i="11"/>
  <c r="E45" i="11"/>
  <c r="O44" i="11"/>
  <c r="N44" i="11"/>
  <c r="M44" i="11"/>
  <c r="L44" i="11"/>
  <c r="K44" i="11"/>
  <c r="J44" i="11"/>
  <c r="I44" i="11"/>
  <c r="H44" i="11"/>
  <c r="G44" i="11"/>
  <c r="F44" i="11"/>
  <c r="E44" i="11"/>
  <c r="O43" i="11"/>
  <c r="N43" i="11"/>
  <c r="M43" i="11"/>
  <c r="L43" i="11"/>
  <c r="K43" i="11"/>
  <c r="J43" i="11"/>
  <c r="I43" i="11"/>
  <c r="H43" i="11"/>
  <c r="G43" i="11"/>
  <c r="F43" i="11"/>
  <c r="E43" i="11"/>
  <c r="O42" i="11"/>
  <c r="N42" i="11"/>
  <c r="M42" i="11"/>
  <c r="L42" i="11"/>
  <c r="K42" i="11"/>
  <c r="J42" i="11"/>
  <c r="I42" i="11"/>
  <c r="H42" i="11"/>
  <c r="G42" i="11"/>
  <c r="F42" i="11"/>
  <c r="E42" i="11"/>
  <c r="O41" i="11"/>
  <c r="N41" i="11"/>
  <c r="M41" i="11"/>
  <c r="L41" i="11"/>
  <c r="K41" i="11"/>
  <c r="J41" i="11"/>
  <c r="I41" i="11"/>
  <c r="H41" i="11"/>
  <c r="G41" i="11"/>
  <c r="F41" i="11"/>
  <c r="E41" i="11"/>
  <c r="O40" i="11"/>
  <c r="N40" i="11"/>
  <c r="M40" i="11"/>
  <c r="L40" i="11"/>
  <c r="K40" i="11"/>
  <c r="J40" i="11"/>
  <c r="I40" i="11"/>
  <c r="H40" i="11"/>
  <c r="G40" i="11"/>
  <c r="F40" i="11"/>
  <c r="E40" i="11"/>
  <c r="B42" i="11" s="1"/>
  <c r="O39" i="11"/>
  <c r="N39" i="11"/>
  <c r="M39" i="11"/>
  <c r="L39" i="11"/>
  <c r="K39" i="11"/>
  <c r="J39" i="11"/>
  <c r="I39" i="11"/>
  <c r="H39" i="11"/>
  <c r="G39" i="11"/>
  <c r="F39" i="11"/>
  <c r="E39" i="11"/>
  <c r="O37" i="11"/>
  <c r="N37" i="11"/>
  <c r="M37" i="11"/>
  <c r="L37" i="11"/>
  <c r="B37" i="11" s="1"/>
  <c r="I2" i="11" s="1"/>
  <c r="K37" i="11"/>
  <c r="J37" i="11"/>
  <c r="I37" i="11"/>
  <c r="H37" i="11"/>
  <c r="G37" i="11"/>
  <c r="F37" i="11"/>
  <c r="B40" i="11" s="1"/>
  <c r="E37" i="11"/>
  <c r="C14" i="11"/>
  <c r="C13" i="11"/>
  <c r="AA53" i="10"/>
  <c r="Z53" i="10"/>
  <c r="Y53" i="10"/>
  <c r="X53" i="10"/>
  <c r="W53" i="10"/>
  <c r="V53" i="10"/>
  <c r="U53" i="10"/>
  <c r="T53" i="10"/>
  <c r="S53" i="10"/>
  <c r="R53" i="10"/>
  <c r="Q53" i="10"/>
  <c r="P53" i="10"/>
  <c r="O53" i="10"/>
  <c r="N53" i="10"/>
  <c r="M53" i="10"/>
  <c r="L53" i="10"/>
  <c r="K53" i="10"/>
  <c r="J53" i="10"/>
  <c r="I53" i="10"/>
  <c r="H53" i="10"/>
  <c r="G53" i="10"/>
  <c r="F53" i="10"/>
  <c r="E53" i="10"/>
  <c r="D53" i="10"/>
  <c r="AA52" i="10"/>
  <c r="Z52" i="10"/>
  <c r="Y52" i="10"/>
  <c r="X52" i="10"/>
  <c r="W52" i="10"/>
  <c r="V52" i="10"/>
  <c r="U52" i="10"/>
  <c r="T52" i="10"/>
  <c r="S52" i="10"/>
  <c r="R52" i="10"/>
  <c r="Q52" i="10"/>
  <c r="P52" i="10"/>
  <c r="O52" i="10"/>
  <c r="N52" i="10"/>
  <c r="M52" i="10"/>
  <c r="L52" i="10"/>
  <c r="K52" i="10"/>
  <c r="J52" i="10"/>
  <c r="I52" i="10"/>
  <c r="H52" i="10"/>
  <c r="G52" i="10"/>
  <c r="F52" i="10"/>
  <c r="E52" i="10"/>
  <c r="D52" i="10"/>
  <c r="AA51" i="10"/>
  <c r="Z51" i="10"/>
  <c r="Y51" i="10"/>
  <c r="X51" i="10"/>
  <c r="W51" i="10"/>
  <c r="V51" i="10"/>
  <c r="U51" i="10"/>
  <c r="T51" i="10"/>
  <c r="S51" i="10"/>
  <c r="R51" i="10"/>
  <c r="Q51" i="10"/>
  <c r="P51" i="10"/>
  <c r="O51" i="10"/>
  <c r="N51" i="10"/>
  <c r="M51" i="10"/>
  <c r="L51" i="10"/>
  <c r="K51" i="10"/>
  <c r="J51" i="10"/>
  <c r="I51" i="10"/>
  <c r="H51" i="10"/>
  <c r="G51" i="10"/>
  <c r="F51" i="10"/>
  <c r="E51" i="10"/>
  <c r="D51" i="10"/>
  <c r="AA50" i="10"/>
  <c r="Z50" i="10"/>
  <c r="Y50" i="10"/>
  <c r="X50" i="10"/>
  <c r="W50" i="10"/>
  <c r="V50" i="10"/>
  <c r="U50" i="10"/>
  <c r="T50" i="10"/>
  <c r="S50" i="10"/>
  <c r="R50" i="10"/>
  <c r="Q50" i="10"/>
  <c r="P50" i="10"/>
  <c r="O50" i="10"/>
  <c r="N50" i="10"/>
  <c r="M50" i="10"/>
  <c r="L50" i="10"/>
  <c r="K50" i="10"/>
  <c r="J50" i="10"/>
  <c r="I50" i="10"/>
  <c r="H50" i="10"/>
  <c r="G50" i="10"/>
  <c r="F50" i="10"/>
  <c r="E50" i="10"/>
  <c r="D50" i="10"/>
  <c r="AA49" i="10"/>
  <c r="Z49" i="10"/>
  <c r="Y49" i="10"/>
  <c r="X49" i="10"/>
  <c r="W49" i="10"/>
  <c r="V49" i="10"/>
  <c r="U49" i="10"/>
  <c r="T49" i="10"/>
  <c r="S49" i="10"/>
  <c r="R49" i="10"/>
  <c r="Q49" i="10"/>
  <c r="P49" i="10"/>
  <c r="O49" i="10"/>
  <c r="N49" i="10"/>
  <c r="M49" i="10"/>
  <c r="L49" i="10"/>
  <c r="K49" i="10"/>
  <c r="J49" i="10"/>
  <c r="I49" i="10"/>
  <c r="H49" i="10"/>
  <c r="G49" i="10"/>
  <c r="F49" i="10"/>
  <c r="E49" i="10"/>
  <c r="D49" i="10"/>
  <c r="AA47" i="10"/>
  <c r="Z47" i="10"/>
  <c r="Y47" i="10"/>
  <c r="X47" i="10"/>
  <c r="W47" i="10"/>
  <c r="V47" i="10"/>
  <c r="U47" i="10"/>
  <c r="T47" i="10"/>
  <c r="S47" i="10"/>
  <c r="R47" i="10"/>
  <c r="Q47" i="10"/>
  <c r="P47" i="10"/>
  <c r="O47" i="10"/>
  <c r="N47" i="10"/>
  <c r="M47" i="10"/>
  <c r="L47" i="10"/>
  <c r="K47" i="10"/>
  <c r="J47" i="10"/>
  <c r="I47" i="10"/>
  <c r="H47" i="10"/>
  <c r="G47" i="10"/>
  <c r="F47" i="10"/>
  <c r="E47" i="10"/>
  <c r="D47" i="10"/>
  <c r="AA46" i="10"/>
  <c r="Z46" i="10"/>
  <c r="Y46" i="10"/>
  <c r="X46" i="10"/>
  <c r="W46" i="10"/>
  <c r="V46" i="10"/>
  <c r="U46" i="10"/>
  <c r="T46" i="10"/>
  <c r="S46" i="10"/>
  <c r="R46" i="10"/>
  <c r="Q46" i="10"/>
  <c r="P46" i="10"/>
  <c r="O46" i="10"/>
  <c r="N46" i="10"/>
  <c r="M46" i="10"/>
  <c r="L46" i="10"/>
  <c r="K46" i="10"/>
  <c r="J46" i="10"/>
  <c r="I46" i="10"/>
  <c r="H46" i="10"/>
  <c r="G46" i="10"/>
  <c r="F46" i="10"/>
  <c r="E46" i="10"/>
  <c r="D46" i="10"/>
  <c r="AA45" i="10"/>
  <c r="Z45" i="10"/>
  <c r="Y45" i="10"/>
  <c r="X45" i="10"/>
  <c r="W45" i="10"/>
  <c r="V45" i="10"/>
  <c r="U45" i="10"/>
  <c r="T45" i="10"/>
  <c r="S45" i="10"/>
  <c r="R45" i="10"/>
  <c r="Q45" i="10"/>
  <c r="P45" i="10"/>
  <c r="O45" i="10"/>
  <c r="N45" i="10"/>
  <c r="M45" i="10"/>
  <c r="L45" i="10"/>
  <c r="K45" i="10"/>
  <c r="J45" i="10"/>
  <c r="I45" i="10"/>
  <c r="H45" i="10"/>
  <c r="G45" i="10"/>
  <c r="F45" i="10"/>
  <c r="E45" i="10"/>
  <c r="D45" i="10"/>
  <c r="AA44" i="10"/>
  <c r="Z44" i="10"/>
  <c r="Y44" i="10"/>
  <c r="X44" i="10"/>
  <c r="W44" i="10"/>
  <c r="V44" i="10"/>
  <c r="U44" i="10"/>
  <c r="T44" i="10"/>
  <c r="S44" i="10"/>
  <c r="R44" i="10"/>
  <c r="Q44" i="10"/>
  <c r="P44" i="10"/>
  <c r="O44" i="10"/>
  <c r="N44" i="10"/>
  <c r="M44" i="10"/>
  <c r="L44" i="10"/>
  <c r="K44" i="10"/>
  <c r="J44" i="10"/>
  <c r="I44" i="10"/>
  <c r="H44" i="10"/>
  <c r="G44" i="10"/>
  <c r="F44" i="10"/>
  <c r="E44" i="10"/>
  <c r="D44" i="10"/>
  <c r="AA43" i="10"/>
  <c r="Z43" i="10"/>
  <c r="Y43" i="10"/>
  <c r="X43" i="10"/>
  <c r="W43" i="10"/>
  <c r="V43" i="10"/>
  <c r="U43" i="10"/>
  <c r="T43" i="10"/>
  <c r="S43" i="10"/>
  <c r="R43" i="10"/>
  <c r="Q43" i="10"/>
  <c r="P43" i="10"/>
  <c r="O43" i="10"/>
  <c r="N43" i="10"/>
  <c r="M43" i="10"/>
  <c r="L43" i="10"/>
  <c r="K43" i="10"/>
  <c r="J43" i="10"/>
  <c r="I43" i="10"/>
  <c r="H43" i="10"/>
  <c r="G43" i="10"/>
  <c r="F43" i="10"/>
  <c r="E43" i="10"/>
  <c r="D43" i="10"/>
  <c r="AA42" i="10"/>
  <c r="Z42" i="10"/>
  <c r="Y42" i="10"/>
  <c r="X42" i="10"/>
  <c r="W42" i="10"/>
  <c r="V42" i="10"/>
  <c r="U42" i="10"/>
  <c r="T42" i="10"/>
  <c r="S42" i="10"/>
  <c r="R42" i="10"/>
  <c r="Q42" i="10"/>
  <c r="P42" i="10"/>
  <c r="O42" i="10"/>
  <c r="N42" i="10"/>
  <c r="M42" i="10"/>
  <c r="L42" i="10"/>
  <c r="K42" i="10"/>
  <c r="J42" i="10"/>
  <c r="I42" i="10"/>
  <c r="H42" i="10"/>
  <c r="G42" i="10"/>
  <c r="F42" i="10"/>
  <c r="E42" i="10"/>
  <c r="D42" i="10"/>
  <c r="AA41" i="10"/>
  <c r="Z41" i="10"/>
  <c r="Y41" i="10"/>
  <c r="X41" i="10"/>
  <c r="W41" i="10"/>
  <c r="V41" i="10"/>
  <c r="U41" i="10"/>
  <c r="T41" i="10"/>
  <c r="S41" i="10"/>
  <c r="R41" i="10"/>
  <c r="Q41" i="10"/>
  <c r="P41" i="10"/>
  <c r="O41" i="10"/>
  <c r="N41" i="10"/>
  <c r="M41" i="10"/>
  <c r="L41" i="10"/>
  <c r="K41" i="10"/>
  <c r="J41" i="10"/>
  <c r="I41" i="10"/>
  <c r="H41" i="10"/>
  <c r="G41" i="10"/>
  <c r="F41" i="10"/>
  <c r="E41" i="10"/>
  <c r="D41" i="10"/>
  <c r="AA40" i="10"/>
  <c r="Z40" i="10"/>
  <c r="Y40" i="10"/>
  <c r="X40" i="10"/>
  <c r="W40" i="10"/>
  <c r="V40" i="10"/>
  <c r="U40" i="10"/>
  <c r="T40" i="10"/>
  <c r="S40" i="10"/>
  <c r="R40" i="10"/>
  <c r="Q40" i="10"/>
  <c r="P40" i="10"/>
  <c r="O40" i="10"/>
  <c r="N40" i="10"/>
  <c r="M40" i="10"/>
  <c r="L40" i="10"/>
  <c r="K40" i="10"/>
  <c r="J40" i="10"/>
  <c r="I40" i="10"/>
  <c r="H40" i="10"/>
  <c r="G40" i="10"/>
  <c r="F40" i="10"/>
  <c r="E40" i="10"/>
  <c r="D40" i="10"/>
  <c r="AA39" i="10"/>
  <c r="Z39" i="10"/>
  <c r="Y39" i="10"/>
  <c r="X39" i="10"/>
  <c r="W39" i="10"/>
  <c r="V39" i="10"/>
  <c r="U39" i="10"/>
  <c r="T39" i="10"/>
  <c r="S39" i="10"/>
  <c r="R39" i="10"/>
  <c r="Q39" i="10"/>
  <c r="P39" i="10"/>
  <c r="O39" i="10"/>
  <c r="N39" i="10"/>
  <c r="M39" i="10"/>
  <c r="L39" i="10"/>
  <c r="K39" i="10"/>
  <c r="J39" i="10"/>
  <c r="B40" i="10" s="1"/>
  <c r="AC16" i="10" s="1"/>
  <c r="I39" i="10"/>
  <c r="H39" i="10"/>
  <c r="G39" i="10"/>
  <c r="F39" i="10"/>
  <c r="E39" i="10"/>
  <c r="D39" i="10"/>
  <c r="E37" i="10"/>
  <c r="B42" i="10" s="1"/>
  <c r="AC17" i="10" s="1"/>
  <c r="B37" i="10"/>
  <c r="L2" i="10" s="1"/>
  <c r="AL23" i="10"/>
  <c r="AC19" i="10"/>
  <c r="AB19" i="10" s="1"/>
  <c r="AM1" i="10"/>
  <c r="AM23" i="10" s="1"/>
  <c r="B31" i="9"/>
  <c r="W20" i="9"/>
  <c r="V20" i="9"/>
  <c r="V4" i="9" s="1"/>
  <c r="W18" i="9"/>
  <c r="V18" i="9"/>
  <c r="W4" i="9"/>
  <c r="U2" i="9"/>
  <c r="Z1" i="12" s="1"/>
  <c r="C7" i="5"/>
  <c r="C6" i="5"/>
  <c r="E2" i="5"/>
  <c r="B2" i="5"/>
  <c r="I2" i="5"/>
  <c r="H2" i="5"/>
  <c r="Y17" i="12"/>
  <c r="L75" i="11"/>
  <c r="F74" i="11"/>
  <c r="J72" i="11"/>
  <c r="N70" i="11"/>
  <c r="H69" i="11"/>
  <c r="L67" i="11"/>
  <c r="F66" i="11"/>
  <c r="J64" i="11"/>
  <c r="N62" i="11"/>
  <c r="Y13" i="12"/>
  <c r="J75" i="11"/>
  <c r="N73" i="11"/>
  <c r="H72" i="11"/>
  <c r="L70" i="11"/>
  <c r="F69" i="11"/>
  <c r="J67" i="11"/>
  <c r="N65" i="11"/>
  <c r="H64" i="11"/>
  <c r="L62" i="11"/>
  <c r="P3" i="4"/>
  <c r="D3" i="4"/>
  <c r="Y19" i="12"/>
  <c r="Y18" i="12"/>
  <c r="Y12" i="12"/>
  <c r="N76" i="11"/>
  <c r="H75" i="11"/>
  <c r="L73" i="11"/>
  <c r="F72" i="11"/>
  <c r="J70" i="11"/>
  <c r="N68" i="11"/>
  <c r="H67" i="11"/>
  <c r="L65" i="11"/>
  <c r="D4" i="4"/>
  <c r="H2" i="4"/>
  <c r="W12" i="12"/>
  <c r="L76" i="11"/>
  <c r="G2" i="4"/>
  <c r="Y16" i="12"/>
  <c r="Y15" i="12"/>
  <c r="Y14" i="12"/>
  <c r="J76" i="11"/>
  <c r="N74" i="11"/>
  <c r="H73" i="11"/>
  <c r="L71" i="11"/>
  <c r="F70" i="11"/>
  <c r="J68" i="11"/>
  <c r="N66" i="11"/>
  <c r="H65" i="11"/>
  <c r="L63" i="11"/>
  <c r="F62" i="11"/>
  <c r="F2" i="4"/>
  <c r="W14" i="12"/>
  <c r="Y11" i="12"/>
  <c r="Y10" i="12"/>
  <c r="D2" i="4"/>
  <c r="H74" i="11"/>
  <c r="F71" i="11"/>
  <c r="N67" i="11"/>
  <c r="L64" i="11"/>
  <c r="X76" i="10"/>
  <c r="H76" i="10"/>
  <c r="N75" i="10"/>
  <c r="T74" i="10"/>
  <c r="Z73" i="10"/>
  <c r="J73" i="10"/>
  <c r="P72" i="10"/>
  <c r="V71" i="10"/>
  <c r="F71" i="10"/>
  <c r="L70" i="10"/>
  <c r="R69" i="10"/>
  <c r="X68" i="10"/>
  <c r="H68" i="10"/>
  <c r="N67" i="10"/>
  <c r="T66" i="10"/>
  <c r="Z65" i="10"/>
  <c r="J65" i="10"/>
  <c r="P64" i="10"/>
  <c r="V63" i="10"/>
  <c r="F63" i="10"/>
  <c r="L62" i="10"/>
  <c r="S11" i="9"/>
  <c r="V74" i="10"/>
  <c r="N70" i="10"/>
  <c r="F66" i="10"/>
  <c r="G4" i="4"/>
  <c r="P2" i="4"/>
  <c r="J73" i="11"/>
  <c r="H70" i="11"/>
  <c r="F67" i="11"/>
  <c r="F64" i="11"/>
  <c r="V76" i="10"/>
  <c r="F76" i="10"/>
  <c r="L75" i="10"/>
  <c r="R74" i="10"/>
  <c r="X73" i="10"/>
  <c r="H73" i="10"/>
  <c r="N72" i="10"/>
  <c r="T71" i="10"/>
  <c r="Z70" i="10"/>
  <c r="J70" i="10"/>
  <c r="P69" i="10"/>
  <c r="V68" i="10"/>
  <c r="F68" i="10"/>
  <c r="L67" i="10"/>
  <c r="R66" i="10"/>
  <c r="X65" i="10"/>
  <c r="H65" i="10"/>
  <c r="N64" i="10"/>
  <c r="T63" i="10"/>
  <c r="Z62" i="10"/>
  <c r="J62" i="10"/>
  <c r="S8" i="9"/>
  <c r="Z76" i="10"/>
  <c r="H71" i="10"/>
  <c r="P67" i="10"/>
  <c r="X63" i="10"/>
  <c r="H4" i="4"/>
  <c r="H76" i="11"/>
  <c r="F73" i="11"/>
  <c r="N69" i="11"/>
  <c r="L66" i="11"/>
  <c r="N63" i="11"/>
  <c r="T76" i="10"/>
  <c r="Z75" i="10"/>
  <c r="J75" i="10"/>
  <c r="P74" i="10"/>
  <c r="V73" i="10"/>
  <c r="F73" i="10"/>
  <c r="L72" i="10"/>
  <c r="R71" i="10"/>
  <c r="X70" i="10"/>
  <c r="H70" i="10"/>
  <c r="N69" i="10"/>
  <c r="T68" i="10"/>
  <c r="Z67" i="10"/>
  <c r="J67" i="10"/>
  <c r="P66" i="10"/>
  <c r="V65" i="10"/>
  <c r="F65" i="10"/>
  <c r="L64" i="10"/>
  <c r="R63" i="10"/>
  <c r="X62" i="10"/>
  <c r="H62" i="10"/>
  <c r="F76" i="11"/>
  <c r="N72" i="11"/>
  <c r="L69" i="11"/>
  <c r="J66" i="11"/>
  <c r="J63" i="11"/>
  <c r="R76" i="10"/>
  <c r="X75" i="10"/>
  <c r="H75" i="10"/>
  <c r="N74" i="10"/>
  <c r="T73" i="10"/>
  <c r="Z72" i="10"/>
  <c r="J72" i="10"/>
  <c r="P71" i="10"/>
  <c r="V70" i="10"/>
  <c r="F70" i="10"/>
  <c r="L69" i="10"/>
  <c r="R68" i="10"/>
  <c r="X67" i="10"/>
  <c r="H67" i="10"/>
  <c r="N66" i="10"/>
  <c r="T65" i="10"/>
  <c r="Z64" i="10"/>
  <c r="J64" i="10"/>
  <c r="P63" i="10"/>
  <c r="V62" i="10"/>
  <c r="F62" i="10"/>
  <c r="J2" i="4" s="1"/>
  <c r="P75" i="10"/>
  <c r="X71" i="10"/>
  <c r="J68" i="10"/>
  <c r="R64" i="10"/>
  <c r="N75" i="11"/>
  <c r="L72" i="11"/>
  <c r="J69" i="11"/>
  <c r="H66" i="11"/>
  <c r="H63" i="11"/>
  <c r="P76" i="10"/>
  <c r="V75" i="10"/>
  <c r="F75" i="10"/>
  <c r="L74" i="10"/>
  <c r="R73" i="10"/>
  <c r="X72" i="10"/>
  <c r="H72" i="10"/>
  <c r="N71" i="10"/>
  <c r="T70" i="10"/>
  <c r="Z69" i="10"/>
  <c r="J69" i="10"/>
  <c r="P68" i="10"/>
  <c r="V67" i="10"/>
  <c r="F67" i="10"/>
  <c r="L66" i="10"/>
  <c r="R65" i="10"/>
  <c r="X64" i="10"/>
  <c r="H64" i="10"/>
  <c r="N63" i="10"/>
  <c r="T62" i="10"/>
  <c r="S10" i="9"/>
  <c r="J74" i="11"/>
  <c r="F68" i="11"/>
  <c r="H62" i="11"/>
  <c r="J76" i="10"/>
  <c r="L73" i="10"/>
  <c r="T69" i="10"/>
  <c r="V66" i="10"/>
  <c r="H63" i="10"/>
  <c r="S9" i="9"/>
  <c r="H5" i="4"/>
  <c r="F75" i="11"/>
  <c r="N71" i="11"/>
  <c r="L68" i="11"/>
  <c r="J65" i="11"/>
  <c r="F63" i="11"/>
  <c r="N76" i="10"/>
  <c r="T75" i="10"/>
  <c r="Z74" i="10"/>
  <c r="J74" i="10"/>
  <c r="P73" i="10"/>
  <c r="V72" i="10"/>
  <c r="F72" i="10"/>
  <c r="L71" i="10"/>
  <c r="R70" i="10"/>
  <c r="X69" i="10"/>
  <c r="H69" i="10"/>
  <c r="N68" i="10"/>
  <c r="T67" i="10"/>
  <c r="Z66" i="10"/>
  <c r="J66" i="10"/>
  <c r="P65" i="10"/>
  <c r="V64" i="10"/>
  <c r="F64" i="10"/>
  <c r="L63" i="10"/>
  <c r="R62" i="10"/>
  <c r="F3" i="4"/>
  <c r="L74" i="11"/>
  <c r="J71" i="11"/>
  <c r="H68" i="11"/>
  <c r="F65" i="11"/>
  <c r="J62" i="11"/>
  <c r="L76" i="10"/>
  <c r="R75" i="10"/>
  <c r="X74" i="10"/>
  <c r="H74" i="10"/>
  <c r="N73" i="10"/>
  <c r="T72" i="10"/>
  <c r="Z71" i="10"/>
  <c r="J71" i="10"/>
  <c r="P70" i="10"/>
  <c r="V69" i="10"/>
  <c r="F69" i="10"/>
  <c r="L68" i="10"/>
  <c r="R67" i="10"/>
  <c r="X66" i="10"/>
  <c r="H66" i="10"/>
  <c r="N65" i="10"/>
  <c r="T64" i="10"/>
  <c r="Z63" i="10"/>
  <c r="J63" i="10"/>
  <c r="P62" i="10"/>
  <c r="G3" i="4"/>
  <c r="H71" i="11"/>
  <c r="N64" i="11"/>
  <c r="F74" i="10"/>
  <c r="R72" i="10"/>
  <c r="Z68" i="10"/>
  <c r="L65" i="10"/>
  <c r="N62" i="10"/>
  <c r="V3" i="4" l="1"/>
  <c r="D5" i="12"/>
  <c r="D5" i="10"/>
  <c r="D5" i="11"/>
  <c r="D4" i="11"/>
  <c r="D4" i="10"/>
  <c r="D4" i="12"/>
  <c r="I2" i="4"/>
  <c r="C183" i="4"/>
  <c r="C184" i="4"/>
  <c r="C179" i="4"/>
  <c r="C167" i="4"/>
  <c r="C159" i="4"/>
  <c r="C150" i="4"/>
  <c r="C180" i="4"/>
  <c r="C166" i="4"/>
  <c r="C158" i="4"/>
  <c r="C149" i="4"/>
  <c r="C182" i="4"/>
  <c r="C171" i="4"/>
  <c r="C170" i="4"/>
  <c r="C164" i="4"/>
  <c r="C156" i="4"/>
  <c r="C147" i="4"/>
  <c r="C143" i="4"/>
  <c r="C177" i="4"/>
  <c r="C175" i="4"/>
  <c r="C163" i="4"/>
  <c r="C157" i="4"/>
  <c r="C154" i="4"/>
  <c r="C148" i="4"/>
  <c r="C145" i="4"/>
  <c r="C139" i="4"/>
  <c r="C130" i="4"/>
  <c r="C181" i="4"/>
  <c r="C176" i="4"/>
  <c r="C174" i="4"/>
  <c r="C173" i="4"/>
  <c r="C169" i="4"/>
  <c r="C160" i="4"/>
  <c r="C136" i="4"/>
  <c r="C186" i="4"/>
  <c r="C172" i="4"/>
  <c r="C165" i="4"/>
  <c r="C162" i="4"/>
  <c r="C144" i="4"/>
  <c r="C135" i="4"/>
  <c r="C153" i="4"/>
  <c r="C134" i="4"/>
  <c r="C185" i="4"/>
  <c r="C178" i="4"/>
  <c r="C168" i="4"/>
  <c r="C155" i="4"/>
  <c r="C146" i="4"/>
  <c r="C142" i="4"/>
  <c r="C133" i="4"/>
  <c r="C161" i="4"/>
  <c r="C120" i="4"/>
  <c r="C112" i="4"/>
  <c r="C102" i="4"/>
  <c r="C138" i="4"/>
  <c r="C119" i="4"/>
  <c r="C111" i="4"/>
  <c r="C152" i="4"/>
  <c r="C132" i="4"/>
  <c r="C118" i="4"/>
  <c r="C110" i="4"/>
  <c r="C117" i="4"/>
  <c r="C140" i="4"/>
  <c r="C127" i="4"/>
  <c r="C126" i="4"/>
  <c r="C116" i="4"/>
  <c r="C151" i="4"/>
  <c r="C141" i="4"/>
  <c r="C131" i="4"/>
  <c r="C128" i="4"/>
  <c r="C125" i="4"/>
  <c r="C115" i="4"/>
  <c r="C129" i="4"/>
  <c r="C124" i="4"/>
  <c r="C122" i="4"/>
  <c r="C114" i="4"/>
  <c r="C108" i="4"/>
  <c r="C106" i="4"/>
  <c r="C99" i="4"/>
  <c r="C89" i="4"/>
  <c r="C81" i="4"/>
  <c r="C71" i="4"/>
  <c r="C100" i="4"/>
  <c r="C98" i="4"/>
  <c r="C88" i="4"/>
  <c r="C80" i="4"/>
  <c r="C70" i="4"/>
  <c r="C123" i="4"/>
  <c r="C105" i="4"/>
  <c r="C103" i="4"/>
  <c r="C97" i="4"/>
  <c r="C87" i="4"/>
  <c r="C79" i="4"/>
  <c r="C77" i="4"/>
  <c r="C137" i="4"/>
  <c r="C101" i="4"/>
  <c r="C96" i="4"/>
  <c r="C86" i="4"/>
  <c r="C78" i="4"/>
  <c r="C76" i="4"/>
  <c r="C95" i="4"/>
  <c r="C85" i="4"/>
  <c r="C109" i="4"/>
  <c r="C104" i="4"/>
  <c r="C94" i="4"/>
  <c r="C92" i="4"/>
  <c r="C84" i="4"/>
  <c r="C74" i="4"/>
  <c r="C121" i="4"/>
  <c r="C93" i="4"/>
  <c r="C91" i="4"/>
  <c r="C83" i="4"/>
  <c r="C73" i="4"/>
  <c r="C90" i="4"/>
  <c r="C66" i="4"/>
  <c r="C56" i="4"/>
  <c r="C48" i="4"/>
  <c r="C46" i="4"/>
  <c r="C38" i="4"/>
  <c r="C82" i="4"/>
  <c r="C65" i="4"/>
  <c r="C55" i="4"/>
  <c r="C45" i="4"/>
  <c r="C37" i="4"/>
  <c r="C64" i="4"/>
  <c r="C62" i="4"/>
  <c r="C54" i="4"/>
  <c r="C44" i="4"/>
  <c r="C36" i="4"/>
  <c r="C63" i="4"/>
  <c r="C61" i="4"/>
  <c r="C53" i="4"/>
  <c r="C60" i="4"/>
  <c r="C52" i="4"/>
  <c r="C42" i="4"/>
  <c r="C34" i="4"/>
  <c r="C75" i="4"/>
  <c r="C59" i="4"/>
  <c r="C51" i="4"/>
  <c r="C68" i="4"/>
  <c r="C58" i="4"/>
  <c r="C50" i="4"/>
  <c r="C40" i="4"/>
  <c r="C67" i="4"/>
  <c r="C33" i="4"/>
  <c r="C28" i="4"/>
  <c r="C20" i="4"/>
  <c r="C16" i="4"/>
  <c r="C8" i="4"/>
  <c r="C113" i="4"/>
  <c r="C72" i="4"/>
  <c r="C49" i="4"/>
  <c r="C27" i="4"/>
  <c r="C19" i="4"/>
  <c r="C17" i="4"/>
  <c r="C9" i="4"/>
  <c r="C43" i="4"/>
  <c r="C39" i="4"/>
  <c r="C26" i="4"/>
  <c r="C18" i="4"/>
  <c r="C10" i="4"/>
  <c r="C25" i="4"/>
  <c r="C11" i="4"/>
  <c r="C3" i="4"/>
  <c r="L4" i="12"/>
  <c r="C69" i="4"/>
  <c r="C32" i="4"/>
  <c r="C24" i="4"/>
  <c r="C12" i="4"/>
  <c r="C4" i="4"/>
  <c r="C41" i="4"/>
  <c r="C31" i="4"/>
  <c r="C23" i="4"/>
  <c r="C13" i="4"/>
  <c r="C5" i="4"/>
  <c r="C107" i="4"/>
  <c r="C35" i="4"/>
  <c r="C30" i="4"/>
  <c r="C22" i="4"/>
  <c r="C14" i="4"/>
  <c r="C6" i="4"/>
  <c r="C29" i="4"/>
  <c r="W4" i="10"/>
  <c r="C7" i="4"/>
  <c r="C2" i="4"/>
  <c r="C15" i="4"/>
  <c r="C47" i="4"/>
  <c r="C57" i="4"/>
  <c r="C21" i="4"/>
  <c r="O4" i="11"/>
  <c r="F11" i="5"/>
  <c r="F12" i="5"/>
  <c r="I181" i="4"/>
  <c r="D15" i="5"/>
  <c r="V2" i="4"/>
  <c r="F15" i="5"/>
  <c r="F16" i="5"/>
  <c r="F17" i="5"/>
  <c r="I179" i="4"/>
  <c r="D13" i="5"/>
  <c r="F13" i="5"/>
  <c r="F19" i="5"/>
  <c r="F20" i="5"/>
  <c r="I3" i="4"/>
  <c r="F14" i="5"/>
  <c r="F18" i="5"/>
  <c r="Q17" i="11"/>
  <c r="Q14" i="11"/>
  <c r="Q13" i="11"/>
  <c r="I2" i="9"/>
  <c r="B5" i="9"/>
  <c r="C10" i="9"/>
  <c r="S22" i="9"/>
  <c r="Z1" i="11"/>
  <c r="T169" i="4"/>
  <c r="T171" i="4" s="1"/>
  <c r="T173" i="4" s="1"/>
  <c r="T175" i="4" s="1"/>
  <c r="B14" i="12"/>
  <c r="B13" i="12"/>
  <c r="B7" i="12"/>
  <c r="AF5" i="12"/>
  <c r="AF4" i="12"/>
  <c r="B2" i="12"/>
  <c r="B20" i="12"/>
  <c r="B19" i="12"/>
  <c r="AB8" i="12"/>
  <c r="AJ6" i="12"/>
  <c r="AD5" i="12"/>
  <c r="AD4" i="12"/>
  <c r="AF6" i="12"/>
  <c r="AB5" i="12"/>
  <c r="AB4" i="12"/>
  <c r="B16" i="12"/>
  <c r="B15" i="12"/>
  <c r="B12" i="12"/>
  <c r="B11" i="12"/>
  <c r="B10" i="12"/>
  <c r="AL7" i="12"/>
  <c r="AB6" i="12"/>
  <c r="B5" i="12"/>
  <c r="B21" i="12"/>
  <c r="B9" i="12"/>
  <c r="AF7" i="12"/>
  <c r="AL5" i="12"/>
  <c r="AL4" i="12"/>
  <c r="B4" i="12"/>
  <c r="B7" i="9"/>
  <c r="I10" i="9"/>
  <c r="B24" i="9"/>
  <c r="H9" i="12"/>
  <c r="H18" i="12" s="1"/>
  <c r="B18" i="12"/>
  <c r="S5" i="4"/>
  <c r="U169" i="4"/>
  <c r="U171" i="4" s="1"/>
  <c r="U173" i="4" s="1"/>
  <c r="U175" i="4" s="1"/>
  <c r="AJ7" i="12"/>
  <c r="B4" i="9"/>
  <c r="C8" i="9"/>
  <c r="AH4" i="12"/>
  <c r="F2" i="9"/>
  <c r="B16" i="9"/>
  <c r="AN4" i="12"/>
  <c r="AH5" i="12"/>
  <c r="T170" i="4"/>
  <c r="T172" i="4" s="1"/>
  <c r="T174" i="4" s="1"/>
  <c r="T176" i="4" s="1"/>
  <c r="I11" i="9"/>
  <c r="AN5" i="12"/>
  <c r="I8" i="9"/>
  <c r="C11" i="9"/>
  <c r="B28" i="9"/>
  <c r="I4" i="9"/>
  <c r="I1" i="9"/>
  <c r="C9" i="9"/>
  <c r="AL1" i="10"/>
  <c r="B2" i="9"/>
  <c r="I9" i="9"/>
  <c r="B14" i="9"/>
  <c r="B21" i="9"/>
  <c r="AB3" i="12"/>
  <c r="AB7" i="12"/>
  <c r="U170" i="4"/>
  <c r="U172" i="4" s="1"/>
  <c r="U174" i="4" s="1"/>
  <c r="U176" i="4" s="1"/>
  <c r="R6" i="4"/>
  <c r="K181" i="4"/>
  <c r="B15" i="5" s="1"/>
  <c r="K179" i="4"/>
  <c r="B13" i="5" s="1"/>
  <c r="R169" i="4"/>
  <c r="F5" i="4"/>
  <c r="J167" i="4"/>
  <c r="G167" i="4"/>
  <c r="G5" i="4"/>
  <c r="F167" i="4"/>
  <c r="D167" i="4"/>
  <c r="J3" i="4"/>
  <c r="D168" i="4"/>
  <c r="F4" i="4"/>
  <c r="J168" i="4"/>
  <c r="F168" i="4"/>
  <c r="P168" i="4"/>
  <c r="D5" i="4"/>
  <c r="G168" i="4"/>
  <c r="H3" i="4"/>
  <c r="J5" i="4"/>
  <c r="H168" i="4"/>
  <c r="P5" i="4"/>
  <c r="P167" i="4"/>
  <c r="P4" i="4"/>
  <c r="H167" i="4"/>
  <c r="J4" i="4"/>
  <c r="I4" i="4" l="1"/>
  <c r="I167" i="4"/>
  <c r="I5" i="4"/>
  <c r="I168" i="4"/>
  <c r="V168" i="4"/>
  <c r="V4" i="4"/>
  <c r="V167" i="4"/>
  <c r="V5" i="4"/>
  <c r="R7" i="4"/>
  <c r="N8" i="12"/>
  <c r="Q8" i="11"/>
  <c r="AC8" i="10"/>
  <c r="S6" i="4"/>
  <c r="S7" i="4" s="1"/>
  <c r="S8" i="4" s="1"/>
  <c r="S9" i="4" s="1"/>
  <c r="S10" i="4" s="1"/>
  <c r="S11" i="4" s="1"/>
  <c r="S12" i="4" s="1"/>
  <c r="S13" i="4" s="1"/>
  <c r="S14" i="4" s="1"/>
  <c r="S15" i="4" s="1"/>
  <c r="S16" i="4" s="1"/>
  <c r="C30" i="10"/>
  <c r="C30" i="11" s="1"/>
  <c r="F11" i="10"/>
  <c r="H11" i="10" s="1"/>
  <c r="J11" i="10" s="1"/>
  <c r="L9" i="10"/>
  <c r="B5" i="10"/>
  <c r="AC24" i="10"/>
  <c r="F9" i="10"/>
  <c r="AC10" i="10"/>
  <c r="AC14" i="10"/>
  <c r="AB14" i="10" s="1"/>
  <c r="E11" i="10"/>
  <c r="AC13" i="10"/>
  <c r="C9" i="10"/>
  <c r="B2" i="10"/>
  <c r="D11" i="10"/>
  <c r="D9" i="10"/>
  <c r="N9" i="10"/>
  <c r="AC22" i="10"/>
  <c r="AC12" i="10"/>
  <c r="B10" i="10"/>
  <c r="B9" i="10"/>
  <c r="B4" i="10"/>
  <c r="AC11" i="10"/>
  <c r="T9" i="10"/>
  <c r="P9" i="10"/>
  <c r="B7" i="10"/>
  <c r="R170" i="4"/>
  <c r="E20" i="12"/>
  <c r="E19" i="12"/>
  <c r="AN3" i="12"/>
  <c r="AL3" i="12"/>
  <c r="E16" i="12"/>
  <c r="E15" i="12"/>
  <c r="AJ3" i="12"/>
  <c r="E11" i="12"/>
  <c r="E10" i="12"/>
  <c r="AH3" i="12"/>
  <c r="E21" i="12"/>
  <c r="AF3" i="12"/>
  <c r="E13" i="12"/>
  <c r="AP3" i="12"/>
  <c r="AD3" i="12"/>
  <c r="H10" i="11"/>
  <c r="D9" i="11"/>
  <c r="F10" i="11"/>
  <c r="C9" i="11"/>
  <c r="B10" i="11"/>
  <c r="B9" i="11"/>
  <c r="B4" i="11"/>
  <c r="F11" i="11"/>
  <c r="H11" i="11" s="1"/>
  <c r="J11" i="11" s="1"/>
  <c r="L11" i="11" s="1"/>
  <c r="N11" i="11" s="1"/>
  <c r="N9" i="11"/>
  <c r="E11" i="11"/>
  <c r="L9" i="11"/>
  <c r="B7" i="11"/>
  <c r="F9" i="11"/>
  <c r="D11" i="11"/>
  <c r="J9" i="11"/>
  <c r="B2" i="11"/>
  <c r="Q11" i="11"/>
  <c r="Q10" i="11"/>
  <c r="H9" i="11"/>
  <c r="B5" i="11"/>
  <c r="L10" i="11"/>
  <c r="AF8" i="12"/>
  <c r="AP12" i="12"/>
  <c r="AN7" i="12"/>
  <c r="AD6" i="12"/>
  <c r="AL8" i="12"/>
  <c r="K4" i="12"/>
  <c r="N4" i="11"/>
  <c r="V4" i="10"/>
  <c r="D169" i="4"/>
  <c r="W17" i="12"/>
  <c r="P169" i="4"/>
  <c r="K169" i="4"/>
  <c r="W19" i="12"/>
  <c r="W15" i="12"/>
  <c r="W10" i="12"/>
  <c r="H6" i="4"/>
  <c r="H169" i="4"/>
  <c r="K168" i="4"/>
  <c r="K167" i="4"/>
  <c r="W13" i="12"/>
  <c r="G6" i="4"/>
  <c r="G169" i="4"/>
  <c r="W16" i="12"/>
  <c r="D6" i="4"/>
  <c r="W18" i="12"/>
  <c r="F6" i="4"/>
  <c r="K4" i="4"/>
  <c r="K3" i="4"/>
  <c r="K2" i="4"/>
  <c r="F169" i="4"/>
  <c r="K5" i="4"/>
  <c r="J169" i="4"/>
  <c r="W11" i="12"/>
  <c r="E12" i="5" l="1"/>
  <c r="X11" i="12"/>
  <c r="V169" i="4"/>
  <c r="V6" i="4"/>
  <c r="E19" i="5"/>
  <c r="X18" i="12"/>
  <c r="E17" i="5"/>
  <c r="X16" i="12"/>
  <c r="E14" i="5"/>
  <c r="X13" i="12"/>
  <c r="E11" i="5"/>
  <c r="X10" i="12"/>
  <c r="E16" i="5"/>
  <c r="X15" i="12"/>
  <c r="E20" i="5"/>
  <c r="X19" i="12"/>
  <c r="I169" i="4"/>
  <c r="E18" i="5"/>
  <c r="X17" i="12"/>
  <c r="R8" i="4"/>
  <c r="R171" i="4"/>
  <c r="X11" i="10"/>
  <c r="L11" i="10"/>
  <c r="G7" i="4"/>
  <c r="P170" i="4"/>
  <c r="F7" i="4"/>
  <c r="K6" i="4"/>
  <c r="P6" i="4"/>
  <c r="D170" i="4"/>
  <c r="P7" i="4"/>
  <c r="K170" i="4"/>
  <c r="D7" i="4"/>
  <c r="K7" i="4"/>
  <c r="J170" i="4"/>
  <c r="H170" i="4"/>
  <c r="H7" i="4"/>
  <c r="J7" i="4"/>
  <c r="G170" i="4"/>
  <c r="J6" i="4"/>
  <c r="F170" i="4"/>
  <c r="V170" i="4" l="1"/>
  <c r="I7" i="4"/>
  <c r="I6" i="4"/>
  <c r="V7" i="4"/>
  <c r="I170" i="4"/>
  <c r="M177" i="4"/>
  <c r="U10" i="12"/>
  <c r="N10" i="12" s="1"/>
  <c r="M10" i="12" s="1"/>
  <c r="M184" i="4"/>
  <c r="U17" i="12"/>
  <c r="N19" i="12" s="1"/>
  <c r="M19" i="12" s="1"/>
  <c r="M180" i="4"/>
  <c r="U13" i="12"/>
  <c r="N13" i="12" s="1"/>
  <c r="M13" i="12" s="1"/>
  <c r="M185" i="4"/>
  <c r="U18" i="12"/>
  <c r="N20" i="12" s="1"/>
  <c r="M20" i="12" s="1"/>
  <c r="R9" i="4"/>
  <c r="M182" i="4"/>
  <c r="U15" i="12"/>
  <c r="N15" i="12" s="1"/>
  <c r="M15" i="12" s="1"/>
  <c r="R172" i="4"/>
  <c r="M186" i="4"/>
  <c r="U19" i="12"/>
  <c r="N21" i="12" s="1"/>
  <c r="M21" i="12" s="1"/>
  <c r="M178" i="4"/>
  <c r="U11" i="12"/>
  <c r="N11" i="12" s="1"/>
  <c r="M11" i="12" s="1"/>
  <c r="M183" i="4"/>
  <c r="U16" i="12"/>
  <c r="N16" i="12" s="1"/>
  <c r="M16" i="12" s="1"/>
  <c r="N11" i="10"/>
  <c r="P11" i="10" s="1"/>
  <c r="R11" i="10" s="1"/>
  <c r="T11" i="10" s="1"/>
  <c r="V11" i="10" s="1"/>
  <c r="Z11" i="10"/>
  <c r="J8" i="4"/>
  <c r="D171" i="4"/>
  <c r="H8" i="4"/>
  <c r="G171" i="4"/>
  <c r="G8" i="4"/>
  <c r="F171" i="4"/>
  <c r="P8" i="4"/>
  <c r="K171" i="4"/>
  <c r="K8" i="4"/>
  <c r="H171" i="4"/>
  <c r="D8" i="4"/>
  <c r="F8" i="4"/>
  <c r="P171" i="4"/>
  <c r="J171" i="4"/>
  <c r="I171" i="4" l="1"/>
  <c r="V8" i="4"/>
  <c r="I8" i="4"/>
  <c r="V171" i="4"/>
  <c r="D17" i="5"/>
  <c r="E183" i="4"/>
  <c r="I183" i="4"/>
  <c r="I185" i="4"/>
  <c r="E185" i="4"/>
  <c r="D19" i="5"/>
  <c r="I182" i="4"/>
  <c r="D16" i="5"/>
  <c r="E182" i="4"/>
  <c r="D12" i="5"/>
  <c r="I178" i="4"/>
  <c r="E178" i="4"/>
  <c r="R173" i="4"/>
  <c r="E180" i="4"/>
  <c r="D14" i="5"/>
  <c r="I180" i="4"/>
  <c r="I177" i="4"/>
  <c r="D11" i="5"/>
  <c r="E177" i="4"/>
  <c r="R10" i="4"/>
  <c r="I186" i="4"/>
  <c r="D20" i="5"/>
  <c r="E186" i="4"/>
  <c r="E184" i="4"/>
  <c r="D18" i="5"/>
  <c r="I184" i="4"/>
  <c r="F172" i="4"/>
  <c r="P9" i="4"/>
  <c r="D9" i="4"/>
  <c r="J9" i="4"/>
  <c r="D172" i="4"/>
  <c r="P172" i="4"/>
  <c r="H172" i="4"/>
  <c r="G172" i="4"/>
  <c r="K9" i="4"/>
  <c r="G9" i="4"/>
  <c r="H9" i="4"/>
  <c r="F9" i="4"/>
  <c r="K172" i="4"/>
  <c r="J172" i="4"/>
  <c r="V9" i="4" l="1"/>
  <c r="I172" i="4"/>
  <c r="I9" i="4"/>
  <c r="V172" i="4"/>
  <c r="K182" i="4"/>
  <c r="B16" i="5" s="1"/>
  <c r="C16" i="5"/>
  <c r="K177" i="4"/>
  <c r="B11" i="5" s="1"/>
  <c r="C11" i="5"/>
  <c r="R174" i="4"/>
  <c r="K186" i="4"/>
  <c r="B20" i="5" s="1"/>
  <c r="C20" i="5"/>
  <c r="K183" i="4"/>
  <c r="B17" i="5" s="1"/>
  <c r="C17" i="5"/>
  <c r="C18" i="5"/>
  <c r="K184" i="4"/>
  <c r="B18" i="5" s="1"/>
  <c r="C14" i="5"/>
  <c r="K180" i="4"/>
  <c r="B14" i="5" s="1"/>
  <c r="C19" i="5"/>
  <c r="K185" i="4"/>
  <c r="B19" i="5" s="1"/>
  <c r="K178" i="4"/>
  <c r="B12" i="5" s="1"/>
  <c r="C12" i="5"/>
  <c r="R11" i="4"/>
  <c r="J10" i="4"/>
  <c r="H10" i="4"/>
  <c r="G10" i="4"/>
  <c r="P173" i="4"/>
  <c r="F173" i="4"/>
  <c r="H173" i="4"/>
  <c r="K173" i="4"/>
  <c r="K10" i="4"/>
  <c r="G173" i="4"/>
  <c r="F10" i="4"/>
  <c r="D173" i="4"/>
  <c r="P10" i="4"/>
  <c r="J173" i="4"/>
  <c r="D10" i="4"/>
  <c r="I10" i="4" l="1"/>
  <c r="V10" i="4"/>
  <c r="V173" i="4"/>
  <c r="I173" i="4"/>
  <c r="R12" i="4"/>
  <c r="R175" i="4"/>
  <c r="K11" i="4"/>
  <c r="J174" i="4"/>
  <c r="J11" i="4"/>
  <c r="H11" i="4"/>
  <c r="P174" i="4"/>
  <c r="G11" i="4"/>
  <c r="P11" i="4"/>
  <c r="F174" i="4"/>
  <c r="G174" i="4"/>
  <c r="F11" i="4"/>
  <c r="D11" i="4"/>
  <c r="K174" i="4"/>
  <c r="D174" i="4"/>
  <c r="H174" i="4"/>
  <c r="V11" i="4" l="1"/>
  <c r="V174" i="4"/>
  <c r="I11" i="4"/>
  <c r="I174" i="4"/>
  <c r="R13" i="4"/>
  <c r="R176" i="4"/>
  <c r="D12" i="4"/>
  <c r="K12" i="4"/>
  <c r="P175" i="4"/>
  <c r="J12" i="4"/>
  <c r="K175" i="4"/>
  <c r="H12" i="4"/>
  <c r="D175" i="4"/>
  <c r="H175" i="4"/>
  <c r="F175" i="4"/>
  <c r="G175" i="4"/>
  <c r="J175" i="4"/>
  <c r="F12" i="4"/>
  <c r="P12" i="4"/>
  <c r="G12" i="4"/>
  <c r="I12" i="4" l="1"/>
  <c r="V12" i="4"/>
  <c r="V175" i="4"/>
  <c r="I175" i="4"/>
  <c r="R14" i="4"/>
  <c r="P13" i="4"/>
  <c r="D176" i="4"/>
  <c r="D13" i="4"/>
  <c r="P176" i="4"/>
  <c r="K13" i="4"/>
  <c r="K176" i="4"/>
  <c r="J13" i="4"/>
  <c r="H13" i="4"/>
  <c r="J176" i="4"/>
  <c r="G13" i="4"/>
  <c r="F13" i="4"/>
  <c r="H176" i="4"/>
  <c r="F176" i="4"/>
  <c r="G176" i="4"/>
  <c r="V176" i="4" l="1"/>
  <c r="V13" i="4"/>
  <c r="I176" i="4"/>
  <c r="I13" i="4"/>
  <c r="R15" i="4"/>
  <c r="P14" i="4"/>
  <c r="D14" i="4"/>
  <c r="J14" i="4"/>
  <c r="F14" i="4"/>
  <c r="K14" i="4"/>
  <c r="G14" i="4"/>
  <c r="H14" i="4"/>
  <c r="V14" i="4" l="1"/>
  <c r="I14" i="4"/>
  <c r="R16" i="4"/>
  <c r="P15" i="4"/>
  <c r="H15" i="4"/>
  <c r="D15" i="4"/>
  <c r="K15" i="4"/>
  <c r="J15" i="4"/>
  <c r="F15" i="4"/>
  <c r="G15" i="4"/>
  <c r="V15" i="4" l="1"/>
  <c r="I15" i="4"/>
  <c r="R17" i="4"/>
  <c r="F16" i="4"/>
  <c r="P16" i="4"/>
  <c r="D16" i="4"/>
  <c r="H16" i="4"/>
  <c r="G16" i="4"/>
  <c r="K16" i="4"/>
  <c r="J16" i="4"/>
  <c r="I16" i="4" l="1"/>
  <c r="V16" i="4"/>
  <c r="R18" i="4"/>
  <c r="H17" i="4"/>
  <c r="D17" i="4"/>
  <c r="K17" i="4"/>
  <c r="G17" i="4"/>
  <c r="F17" i="4"/>
  <c r="P17" i="4"/>
  <c r="J17" i="4"/>
  <c r="I17" i="4" l="1"/>
  <c r="V17" i="4"/>
  <c r="R19" i="4"/>
  <c r="G18" i="4"/>
  <c r="F18" i="4"/>
  <c r="D18" i="4"/>
  <c r="K18" i="4"/>
  <c r="H18" i="4"/>
  <c r="P18" i="4"/>
  <c r="J18" i="4"/>
  <c r="I18" i="4" l="1"/>
  <c r="V18" i="4"/>
  <c r="R20" i="4"/>
  <c r="F19" i="4"/>
  <c r="D19" i="4"/>
  <c r="K19" i="4"/>
  <c r="G19" i="4"/>
  <c r="P19" i="4"/>
  <c r="H19" i="4"/>
  <c r="J19" i="4"/>
  <c r="I19" i="4" l="1"/>
  <c r="V19" i="4"/>
  <c r="R21" i="4"/>
  <c r="P20" i="4"/>
  <c r="D20" i="4"/>
  <c r="K20" i="4"/>
  <c r="H20" i="4"/>
  <c r="G20" i="4"/>
  <c r="J20" i="4"/>
  <c r="F20" i="4"/>
  <c r="V20" i="4" l="1"/>
  <c r="I20" i="4"/>
  <c r="R22" i="4"/>
  <c r="D21" i="4"/>
  <c r="K21" i="4"/>
  <c r="J21" i="4"/>
  <c r="H21" i="4"/>
  <c r="G21" i="4"/>
  <c r="F21" i="4"/>
  <c r="P21" i="4"/>
  <c r="I21" i="4" l="1"/>
  <c r="V21" i="4"/>
  <c r="R23" i="4"/>
  <c r="K22" i="4"/>
  <c r="J22" i="4"/>
  <c r="H22" i="4"/>
  <c r="G22" i="4"/>
  <c r="P22" i="4"/>
  <c r="D22" i="4"/>
  <c r="F22" i="4"/>
  <c r="V22" i="4" l="1"/>
  <c r="I22" i="4"/>
  <c r="R24" i="4"/>
  <c r="K23" i="4"/>
  <c r="J23" i="4"/>
  <c r="H23" i="4"/>
  <c r="G23" i="4"/>
  <c r="P23" i="4"/>
  <c r="D23" i="4"/>
  <c r="F23" i="4"/>
  <c r="V23" i="4" l="1"/>
  <c r="I23" i="4"/>
  <c r="R25" i="4"/>
  <c r="J24" i="4"/>
  <c r="H24" i="4"/>
  <c r="G24" i="4"/>
  <c r="F24" i="4"/>
  <c r="P24" i="4"/>
  <c r="K24" i="4"/>
  <c r="D24" i="4"/>
  <c r="I24" i="4" l="1"/>
  <c r="V24" i="4"/>
  <c r="R26" i="4"/>
  <c r="H25" i="4"/>
  <c r="G25" i="4"/>
  <c r="F25" i="4"/>
  <c r="P25" i="4"/>
  <c r="K25" i="4"/>
  <c r="J25" i="4"/>
  <c r="D25" i="4"/>
  <c r="I25" i="4" l="1"/>
  <c r="V25" i="4"/>
  <c r="R27" i="4"/>
  <c r="F26" i="4"/>
  <c r="P26" i="4"/>
  <c r="D26" i="4"/>
  <c r="K26" i="4"/>
  <c r="H26" i="4"/>
  <c r="G26" i="4"/>
  <c r="J26" i="4"/>
  <c r="I26" i="4" l="1"/>
  <c r="V26" i="4"/>
  <c r="R28" i="4"/>
  <c r="F27" i="4"/>
  <c r="P27" i="4"/>
  <c r="D27" i="4"/>
  <c r="K27" i="4"/>
  <c r="H27" i="4"/>
  <c r="G27" i="4"/>
  <c r="J27" i="4"/>
  <c r="I27" i="4" l="1"/>
  <c r="V27" i="4"/>
  <c r="R29" i="4"/>
  <c r="P28" i="4"/>
  <c r="D28" i="4"/>
  <c r="K28" i="4"/>
  <c r="J28" i="4"/>
  <c r="H28" i="4"/>
  <c r="F28" i="4"/>
  <c r="G28" i="4"/>
  <c r="V28" i="4" l="1"/>
  <c r="I28" i="4"/>
  <c r="R30" i="4"/>
  <c r="D29" i="4"/>
  <c r="K29" i="4"/>
  <c r="J29" i="4"/>
  <c r="H29" i="4"/>
  <c r="G29" i="4"/>
  <c r="P29" i="4"/>
  <c r="F29" i="4"/>
  <c r="V29" i="4" l="1"/>
  <c r="I29" i="4"/>
  <c r="R31" i="4"/>
  <c r="K30" i="4"/>
  <c r="J30" i="4"/>
  <c r="H30" i="4"/>
  <c r="G30" i="4"/>
  <c r="P30" i="4"/>
  <c r="D30" i="4"/>
  <c r="F30" i="4"/>
  <c r="V30" i="4" l="1"/>
  <c r="I30" i="4"/>
  <c r="R32" i="4"/>
  <c r="K31" i="4"/>
  <c r="J31" i="4"/>
  <c r="H31" i="4"/>
  <c r="G31" i="4"/>
  <c r="F31" i="4"/>
  <c r="D31" i="4"/>
  <c r="P31" i="4"/>
  <c r="I31" i="4" l="1"/>
  <c r="V31" i="4"/>
  <c r="R33" i="4"/>
  <c r="K32" i="4"/>
  <c r="J32" i="4"/>
  <c r="P32" i="4"/>
  <c r="H32" i="4"/>
  <c r="G32" i="4"/>
  <c r="D32" i="4"/>
  <c r="F32" i="4"/>
  <c r="V32" i="4" l="1"/>
  <c r="I32" i="4"/>
  <c r="R34" i="4"/>
  <c r="K33" i="4"/>
  <c r="J33" i="4"/>
  <c r="H33" i="4"/>
  <c r="G33" i="4"/>
  <c r="P33" i="4"/>
  <c r="D33" i="4"/>
  <c r="F33" i="4"/>
  <c r="V33" i="4" l="1"/>
  <c r="I33" i="4"/>
  <c r="R35" i="4"/>
  <c r="H34" i="4"/>
  <c r="D34" i="4"/>
  <c r="G34" i="4"/>
  <c r="F34" i="4"/>
  <c r="K34" i="4"/>
  <c r="J34" i="4"/>
  <c r="P34" i="4"/>
  <c r="I34" i="4" l="1"/>
  <c r="V34" i="4"/>
  <c r="R36" i="4"/>
  <c r="H35" i="4"/>
  <c r="G35" i="4"/>
  <c r="F35" i="4"/>
  <c r="P35" i="4"/>
  <c r="D35" i="4"/>
  <c r="K35" i="4"/>
  <c r="J35" i="4"/>
  <c r="I35" i="4" l="1"/>
  <c r="V35" i="4"/>
  <c r="R37" i="4"/>
  <c r="G36" i="4"/>
  <c r="F36" i="4"/>
  <c r="P36" i="4"/>
  <c r="D36" i="4"/>
  <c r="K36" i="4"/>
  <c r="J36" i="4"/>
  <c r="H36" i="4"/>
  <c r="I36" i="4" l="1"/>
  <c r="V36" i="4"/>
  <c r="R38" i="4"/>
  <c r="F37" i="4"/>
  <c r="G37" i="4"/>
  <c r="P37" i="4"/>
  <c r="D37" i="4"/>
  <c r="K37" i="4"/>
  <c r="H37" i="4"/>
  <c r="J37" i="4"/>
  <c r="I37" i="4" l="1"/>
  <c r="V37" i="4"/>
  <c r="R39" i="4"/>
  <c r="H38" i="4"/>
  <c r="F38" i="4"/>
  <c r="K38" i="4"/>
  <c r="J38" i="4"/>
  <c r="G38" i="4"/>
  <c r="D38" i="4"/>
  <c r="P38" i="4"/>
  <c r="I38" i="4" l="1"/>
  <c r="V38" i="4"/>
  <c r="R40" i="4"/>
  <c r="G39" i="4"/>
  <c r="K39" i="4"/>
  <c r="J39" i="4"/>
  <c r="H39" i="4"/>
  <c r="P39" i="4"/>
  <c r="D39" i="4"/>
  <c r="F39" i="4"/>
  <c r="V39" i="4" l="1"/>
  <c r="I39" i="4"/>
  <c r="R41" i="4"/>
  <c r="F40" i="4"/>
  <c r="D40" i="4"/>
  <c r="H40" i="4"/>
  <c r="G40" i="4"/>
  <c r="K40" i="4"/>
  <c r="P40" i="4"/>
  <c r="J40" i="4"/>
  <c r="I40" i="4" l="1"/>
  <c r="V40" i="4"/>
  <c r="R42" i="4"/>
  <c r="J41" i="4"/>
  <c r="K41" i="4"/>
  <c r="H41" i="4"/>
  <c r="G41" i="4"/>
  <c r="P41" i="4"/>
  <c r="D41" i="4"/>
  <c r="F41" i="4"/>
  <c r="V41" i="4" l="1"/>
  <c r="I41" i="4"/>
  <c r="R43" i="4"/>
  <c r="H42" i="4"/>
  <c r="D42" i="4"/>
  <c r="G42" i="4"/>
  <c r="F42" i="4"/>
  <c r="K42" i="4"/>
  <c r="P42" i="4"/>
  <c r="J42" i="4"/>
  <c r="I42" i="4" l="1"/>
  <c r="V42" i="4"/>
  <c r="R44" i="4"/>
  <c r="K43" i="4"/>
  <c r="G43" i="4"/>
  <c r="F43" i="4"/>
  <c r="P43" i="4"/>
  <c r="J43" i="4"/>
  <c r="H43" i="4"/>
  <c r="D43" i="4"/>
  <c r="I43" i="4" l="1"/>
  <c r="V43" i="4"/>
  <c r="R45" i="4"/>
  <c r="F44" i="4"/>
  <c r="P44" i="4"/>
  <c r="D44" i="4"/>
  <c r="K44" i="4"/>
  <c r="H44" i="4"/>
  <c r="G44" i="4"/>
  <c r="J44" i="4"/>
  <c r="I44" i="4" l="1"/>
  <c r="V44" i="4"/>
  <c r="R46" i="4"/>
  <c r="F45" i="4"/>
  <c r="P45" i="4"/>
  <c r="D45" i="4"/>
  <c r="K45" i="4"/>
  <c r="J45" i="4"/>
  <c r="G45" i="4"/>
  <c r="H45" i="4"/>
  <c r="I45" i="4" l="1"/>
  <c r="V45" i="4"/>
  <c r="R47" i="4"/>
  <c r="P46" i="4"/>
  <c r="D46" i="4"/>
  <c r="K46" i="4"/>
  <c r="J46" i="4"/>
  <c r="H46" i="4"/>
  <c r="F46" i="4"/>
  <c r="G46" i="4"/>
  <c r="V46" i="4" l="1"/>
  <c r="I46" i="4"/>
  <c r="R48" i="4"/>
  <c r="D47" i="4"/>
  <c r="P47" i="4"/>
  <c r="K47" i="4"/>
  <c r="J47" i="4"/>
  <c r="H47" i="4"/>
  <c r="G47" i="4"/>
  <c r="F47" i="4"/>
  <c r="V47" i="4" l="1"/>
  <c r="I47" i="4"/>
  <c r="R49" i="4"/>
  <c r="P48" i="4"/>
  <c r="D48" i="4"/>
  <c r="K48" i="4"/>
  <c r="J48" i="4"/>
  <c r="H48" i="4"/>
  <c r="G48" i="4"/>
  <c r="F48" i="4"/>
  <c r="V48" i="4" l="1"/>
  <c r="I48" i="4"/>
  <c r="R50" i="4"/>
  <c r="D49" i="4"/>
  <c r="K49" i="4"/>
  <c r="J49" i="4"/>
  <c r="H49" i="4"/>
  <c r="G49" i="4"/>
  <c r="F49" i="4"/>
  <c r="P49" i="4"/>
  <c r="I49" i="4" l="1"/>
  <c r="V49" i="4"/>
  <c r="R51" i="4"/>
  <c r="K50" i="4"/>
  <c r="J50" i="4"/>
  <c r="H50" i="4"/>
  <c r="G50" i="4"/>
  <c r="P50" i="4"/>
  <c r="D50" i="4"/>
  <c r="F50" i="4"/>
  <c r="V50" i="4" l="1"/>
  <c r="I50" i="4"/>
  <c r="R52" i="4"/>
  <c r="K51" i="4"/>
  <c r="J51" i="4"/>
  <c r="H51" i="4"/>
  <c r="G51" i="4"/>
  <c r="P51" i="4"/>
  <c r="D51" i="4"/>
  <c r="F51" i="4"/>
  <c r="V51" i="4" l="1"/>
  <c r="I51" i="4"/>
  <c r="R53" i="4"/>
  <c r="J52" i="4"/>
  <c r="H52" i="4"/>
  <c r="G52" i="4"/>
  <c r="F52" i="4"/>
  <c r="D52" i="4"/>
  <c r="K52" i="4"/>
  <c r="P52" i="4"/>
  <c r="I52" i="4" l="1"/>
  <c r="V52" i="4"/>
  <c r="R54" i="4"/>
  <c r="H53" i="4"/>
  <c r="G53" i="4"/>
  <c r="F53" i="4"/>
  <c r="P53" i="4"/>
  <c r="K53" i="4"/>
  <c r="J53" i="4"/>
  <c r="D53" i="4"/>
  <c r="I53" i="4" l="1"/>
  <c r="V53" i="4"/>
  <c r="R55" i="4"/>
  <c r="F54" i="4"/>
  <c r="P54" i="4"/>
  <c r="D54" i="4"/>
  <c r="J54" i="4"/>
  <c r="H54" i="4"/>
  <c r="G54" i="4"/>
  <c r="K54" i="4"/>
  <c r="I54" i="4" l="1"/>
  <c r="V54" i="4"/>
  <c r="R56" i="4"/>
  <c r="F55" i="4"/>
  <c r="P55" i="4"/>
  <c r="D55" i="4"/>
  <c r="K55" i="4"/>
  <c r="H55" i="4"/>
  <c r="G55" i="4"/>
  <c r="J55" i="4"/>
  <c r="I55" i="4" l="1"/>
  <c r="V55" i="4"/>
  <c r="R57" i="4"/>
  <c r="P56" i="4"/>
  <c r="D56" i="4"/>
  <c r="K56" i="4"/>
  <c r="J56" i="4"/>
  <c r="H56" i="4"/>
  <c r="G56" i="4"/>
  <c r="F56" i="4"/>
  <c r="V56" i="4" l="1"/>
  <c r="I56" i="4"/>
  <c r="R58" i="4"/>
  <c r="D57" i="4"/>
  <c r="K57" i="4"/>
  <c r="J57" i="4"/>
  <c r="H57" i="4"/>
  <c r="G57" i="4"/>
  <c r="P57" i="4"/>
  <c r="F57" i="4"/>
  <c r="V57" i="4" l="1"/>
  <c r="I57" i="4"/>
  <c r="R59" i="4"/>
  <c r="K58" i="4"/>
  <c r="J58" i="4"/>
  <c r="H58" i="4"/>
  <c r="G58" i="4"/>
  <c r="F58" i="4"/>
  <c r="D58" i="4"/>
  <c r="P58" i="4"/>
  <c r="I58" i="4" l="1"/>
  <c r="V58" i="4"/>
  <c r="R60" i="4"/>
  <c r="K59" i="4"/>
  <c r="J59" i="4"/>
  <c r="H59" i="4"/>
  <c r="G59" i="4"/>
  <c r="F59" i="4"/>
  <c r="D59" i="4"/>
  <c r="P59" i="4"/>
  <c r="I59" i="4" l="1"/>
  <c r="V59" i="4"/>
  <c r="R61" i="4"/>
  <c r="J60" i="4"/>
  <c r="H60" i="4"/>
  <c r="G60" i="4"/>
  <c r="F60" i="4"/>
  <c r="D60" i="4"/>
  <c r="K60" i="4"/>
  <c r="P60" i="4"/>
  <c r="I60" i="4" l="1"/>
  <c r="V60" i="4"/>
  <c r="R62" i="4"/>
  <c r="H61" i="4"/>
  <c r="G61" i="4"/>
  <c r="F61" i="4"/>
  <c r="P61" i="4"/>
  <c r="K61" i="4"/>
  <c r="J61" i="4"/>
  <c r="D61" i="4"/>
  <c r="I61" i="4" l="1"/>
  <c r="V61" i="4"/>
  <c r="R63" i="4"/>
  <c r="H62" i="4"/>
  <c r="G62" i="4"/>
  <c r="F62" i="4"/>
  <c r="D62" i="4"/>
  <c r="P62" i="4"/>
  <c r="J62" i="4"/>
  <c r="K62" i="4"/>
  <c r="I62" i="4" l="1"/>
  <c r="V62" i="4"/>
  <c r="R64" i="4"/>
  <c r="H63" i="4"/>
  <c r="G63" i="4"/>
  <c r="F63" i="4"/>
  <c r="P63" i="4"/>
  <c r="D63" i="4"/>
  <c r="J63" i="4"/>
  <c r="K63" i="4"/>
  <c r="I63" i="4" l="1"/>
  <c r="V63" i="4"/>
  <c r="R65" i="4"/>
  <c r="F64" i="4"/>
  <c r="P64" i="4"/>
  <c r="D64" i="4"/>
  <c r="K64" i="4"/>
  <c r="J64" i="4"/>
  <c r="G64" i="4"/>
  <c r="H64" i="4"/>
  <c r="I64" i="4" l="1"/>
  <c r="V64" i="4"/>
  <c r="R66" i="4"/>
  <c r="F65" i="4"/>
  <c r="P65" i="4"/>
  <c r="D65" i="4"/>
  <c r="K65" i="4"/>
  <c r="H65" i="4"/>
  <c r="G65" i="4"/>
  <c r="J65" i="4"/>
  <c r="I65" i="4" l="1"/>
  <c r="V65" i="4"/>
  <c r="R67" i="4"/>
  <c r="P66" i="4"/>
  <c r="D66" i="4"/>
  <c r="K66" i="4"/>
  <c r="J66" i="4"/>
  <c r="H66" i="4"/>
  <c r="F66" i="4"/>
  <c r="G66" i="4"/>
  <c r="V66" i="4" l="1"/>
  <c r="I66" i="4"/>
  <c r="R68" i="4"/>
  <c r="D67" i="4"/>
  <c r="K67" i="4"/>
  <c r="J67" i="4"/>
  <c r="H67" i="4"/>
  <c r="F67" i="4"/>
  <c r="P67" i="4"/>
  <c r="G67" i="4"/>
  <c r="I67" i="4" l="1"/>
  <c r="V67" i="4"/>
  <c r="R69" i="4"/>
  <c r="K68" i="4"/>
  <c r="J68" i="4"/>
  <c r="H68" i="4"/>
  <c r="G68" i="4"/>
  <c r="P68" i="4"/>
  <c r="D68" i="4"/>
  <c r="F68" i="4"/>
  <c r="V68" i="4" l="1"/>
  <c r="I68" i="4"/>
  <c r="R70" i="4"/>
  <c r="G69" i="4"/>
  <c r="F69" i="4"/>
  <c r="P69" i="4"/>
  <c r="D69" i="4"/>
  <c r="K69" i="4"/>
  <c r="H69" i="4"/>
  <c r="J69" i="4"/>
  <c r="I69" i="4" l="1"/>
  <c r="V69" i="4"/>
  <c r="R71" i="4"/>
  <c r="H70" i="4"/>
  <c r="G70" i="4"/>
  <c r="P70" i="4"/>
  <c r="D70" i="4"/>
  <c r="K70" i="4"/>
  <c r="J70" i="4"/>
  <c r="F70" i="4"/>
  <c r="V70" i="4" l="1"/>
  <c r="I70" i="4"/>
  <c r="R72" i="4"/>
  <c r="G71" i="4"/>
  <c r="D71" i="4"/>
  <c r="K71" i="4"/>
  <c r="J71" i="4"/>
  <c r="P71" i="4"/>
  <c r="H71" i="4"/>
  <c r="F71" i="4"/>
  <c r="V71" i="4" l="1"/>
  <c r="I71" i="4"/>
  <c r="R73" i="4"/>
  <c r="G72" i="4"/>
  <c r="F72" i="4"/>
  <c r="J72" i="4"/>
  <c r="H72" i="4"/>
  <c r="P72" i="4"/>
  <c r="D72" i="4"/>
  <c r="K72" i="4"/>
  <c r="I72" i="4" l="1"/>
  <c r="V72" i="4"/>
  <c r="R74" i="4"/>
  <c r="J73" i="4"/>
  <c r="F73" i="4"/>
  <c r="H73" i="4"/>
  <c r="G73" i="4"/>
  <c r="D73" i="4"/>
  <c r="K73" i="4"/>
  <c r="P73" i="4"/>
  <c r="I73" i="4" l="1"/>
  <c r="V73" i="4"/>
  <c r="R75" i="4"/>
  <c r="D74" i="4"/>
  <c r="P74" i="4"/>
  <c r="H74" i="4"/>
  <c r="G74" i="4"/>
  <c r="K74" i="4"/>
  <c r="J74" i="4"/>
  <c r="F74" i="4"/>
  <c r="V74" i="4" l="1"/>
  <c r="I74" i="4"/>
  <c r="R76" i="4"/>
  <c r="K75" i="4"/>
  <c r="H75" i="4"/>
  <c r="G75" i="4"/>
  <c r="F75" i="4"/>
  <c r="P75" i="4"/>
  <c r="J75" i="4"/>
  <c r="D75" i="4"/>
  <c r="I75" i="4" l="1"/>
  <c r="V75" i="4"/>
  <c r="R77" i="4"/>
  <c r="G76" i="4"/>
  <c r="J76" i="4"/>
  <c r="F76" i="4"/>
  <c r="P76" i="4"/>
  <c r="D76" i="4"/>
  <c r="K76" i="4"/>
  <c r="H76" i="4"/>
  <c r="I76" i="4" l="1"/>
  <c r="V76" i="4"/>
  <c r="R78" i="4"/>
  <c r="J77" i="4"/>
  <c r="G77" i="4"/>
  <c r="F77" i="4"/>
  <c r="D77" i="4"/>
  <c r="P77" i="4"/>
  <c r="K77" i="4"/>
  <c r="H77" i="4"/>
  <c r="I77" i="4" l="1"/>
  <c r="V77" i="4"/>
  <c r="R79" i="4"/>
  <c r="J78" i="4"/>
  <c r="G78" i="4"/>
  <c r="F78" i="4"/>
  <c r="P78" i="4"/>
  <c r="D78" i="4"/>
  <c r="H78" i="4"/>
  <c r="K78" i="4"/>
  <c r="I78" i="4" l="1"/>
  <c r="V78" i="4"/>
  <c r="R80" i="4"/>
  <c r="F79" i="4"/>
  <c r="P79" i="4"/>
  <c r="D79" i="4"/>
  <c r="K79" i="4"/>
  <c r="J79" i="4"/>
  <c r="G79" i="4"/>
  <c r="H79" i="4"/>
  <c r="I79" i="4" l="1"/>
  <c r="V79" i="4"/>
  <c r="R81" i="4"/>
  <c r="F80" i="4"/>
  <c r="H80" i="4"/>
  <c r="P80" i="4"/>
  <c r="D80" i="4"/>
  <c r="K80" i="4"/>
  <c r="J80" i="4"/>
  <c r="G80" i="4"/>
  <c r="I80" i="4" l="1"/>
  <c r="V80" i="4"/>
  <c r="R82" i="4"/>
  <c r="P81" i="4"/>
  <c r="D81" i="4"/>
  <c r="K81" i="4"/>
  <c r="J81" i="4"/>
  <c r="H81" i="4"/>
  <c r="G81" i="4"/>
  <c r="F81" i="4"/>
  <c r="V81" i="4" l="1"/>
  <c r="I81" i="4"/>
  <c r="R83" i="4"/>
  <c r="D82" i="4"/>
  <c r="K82" i="4"/>
  <c r="J82" i="4"/>
  <c r="H82" i="4"/>
  <c r="G82" i="4"/>
  <c r="P82" i="4"/>
  <c r="F82" i="4"/>
  <c r="V82" i="4" l="1"/>
  <c r="I82" i="4"/>
  <c r="R84" i="4"/>
  <c r="K83" i="4"/>
  <c r="J83" i="4"/>
  <c r="H83" i="4"/>
  <c r="G83" i="4"/>
  <c r="P83" i="4"/>
  <c r="D83" i="4"/>
  <c r="F83" i="4"/>
  <c r="V83" i="4" l="1"/>
  <c r="I83" i="4"/>
  <c r="R85" i="4"/>
  <c r="K84" i="4"/>
  <c r="J84" i="4"/>
  <c r="H84" i="4"/>
  <c r="G84" i="4"/>
  <c r="P84" i="4"/>
  <c r="D84" i="4"/>
  <c r="F84" i="4"/>
  <c r="V84" i="4" l="1"/>
  <c r="I84" i="4"/>
  <c r="R86" i="4"/>
  <c r="J85" i="4"/>
  <c r="H85" i="4"/>
  <c r="G85" i="4"/>
  <c r="F85" i="4"/>
  <c r="P85" i="4"/>
  <c r="K85" i="4"/>
  <c r="D85" i="4"/>
  <c r="I85" i="4" l="1"/>
  <c r="V85" i="4"/>
  <c r="R87" i="4"/>
  <c r="H86" i="4"/>
  <c r="G86" i="4"/>
  <c r="F86" i="4"/>
  <c r="P86" i="4"/>
  <c r="D86" i="4"/>
  <c r="K86" i="4"/>
  <c r="J86" i="4"/>
  <c r="I86" i="4" l="1"/>
  <c r="V86" i="4"/>
  <c r="R88" i="4"/>
  <c r="F87" i="4"/>
  <c r="P87" i="4"/>
  <c r="K87" i="4"/>
  <c r="J87" i="4"/>
  <c r="H87" i="4"/>
  <c r="D87" i="4"/>
  <c r="G87" i="4"/>
  <c r="I87" i="4" l="1"/>
  <c r="V87" i="4"/>
  <c r="R89" i="4"/>
  <c r="F88" i="4"/>
  <c r="P88" i="4"/>
  <c r="D88" i="4"/>
  <c r="K88" i="4"/>
  <c r="H88" i="4"/>
  <c r="G88" i="4"/>
  <c r="J88" i="4"/>
  <c r="I88" i="4" l="1"/>
  <c r="V88" i="4"/>
  <c r="R90" i="4"/>
  <c r="P89" i="4"/>
  <c r="D89" i="4"/>
  <c r="K89" i="4"/>
  <c r="J89" i="4"/>
  <c r="H89" i="4"/>
  <c r="G89" i="4"/>
  <c r="F89" i="4"/>
  <c r="V89" i="4" l="1"/>
  <c r="I89" i="4"/>
  <c r="R91" i="4"/>
  <c r="D90" i="4"/>
  <c r="K90" i="4"/>
  <c r="J90" i="4"/>
  <c r="H90" i="4"/>
  <c r="G90" i="4"/>
  <c r="P90" i="4"/>
  <c r="F90" i="4"/>
  <c r="V90" i="4" l="1"/>
  <c r="I90" i="4"/>
  <c r="R92" i="4"/>
  <c r="K91" i="4"/>
  <c r="J91" i="4"/>
  <c r="H91" i="4"/>
  <c r="G91" i="4"/>
  <c r="F91" i="4"/>
  <c r="D91" i="4"/>
  <c r="P91" i="4"/>
  <c r="I91" i="4" l="1"/>
  <c r="V91" i="4"/>
  <c r="R93" i="4"/>
  <c r="K92" i="4"/>
  <c r="J92" i="4"/>
  <c r="H92" i="4"/>
  <c r="G92" i="4"/>
  <c r="F92" i="4"/>
  <c r="P92" i="4"/>
  <c r="D92" i="4"/>
  <c r="I92" i="4" l="1"/>
  <c r="V92" i="4"/>
  <c r="R94" i="4"/>
  <c r="K93" i="4"/>
  <c r="J93" i="4"/>
  <c r="H93" i="4"/>
  <c r="G93" i="4"/>
  <c r="F93" i="4"/>
  <c r="D93" i="4"/>
  <c r="P93" i="4"/>
  <c r="I93" i="4" l="1"/>
  <c r="V93" i="4"/>
  <c r="R95" i="4"/>
  <c r="K94" i="4"/>
  <c r="J94" i="4"/>
  <c r="H94" i="4"/>
  <c r="G94" i="4"/>
  <c r="F94" i="4"/>
  <c r="D94" i="4"/>
  <c r="P94" i="4"/>
  <c r="I94" i="4" l="1"/>
  <c r="V94" i="4"/>
  <c r="R96" i="4"/>
  <c r="J95" i="4"/>
  <c r="H95" i="4"/>
  <c r="G95" i="4"/>
  <c r="F95" i="4"/>
  <c r="D95" i="4"/>
  <c r="K95" i="4"/>
  <c r="P95" i="4"/>
  <c r="I95" i="4" l="1"/>
  <c r="V95" i="4"/>
  <c r="R97" i="4"/>
  <c r="H96" i="4"/>
  <c r="G96" i="4"/>
  <c r="F96" i="4"/>
  <c r="P96" i="4"/>
  <c r="K96" i="4"/>
  <c r="J96" i="4"/>
  <c r="D96" i="4"/>
  <c r="I96" i="4" l="1"/>
  <c r="V96" i="4"/>
  <c r="R98" i="4"/>
  <c r="F97" i="4"/>
  <c r="P97" i="4"/>
  <c r="D97" i="4"/>
  <c r="K97" i="4"/>
  <c r="J97" i="4"/>
  <c r="G97" i="4"/>
  <c r="H97" i="4"/>
  <c r="I97" i="4" l="1"/>
  <c r="V97" i="4"/>
  <c r="R99" i="4"/>
  <c r="F98" i="4"/>
  <c r="P98" i="4"/>
  <c r="D98" i="4"/>
  <c r="K98" i="4"/>
  <c r="J98" i="4"/>
  <c r="G98" i="4"/>
  <c r="H98" i="4"/>
  <c r="I98" i="4" l="1"/>
  <c r="V98" i="4"/>
  <c r="R100" i="4"/>
  <c r="G99" i="4"/>
  <c r="D99" i="4"/>
  <c r="F99" i="4"/>
  <c r="P99" i="4"/>
  <c r="J99" i="4"/>
  <c r="H99" i="4"/>
  <c r="K99" i="4"/>
  <c r="I99" i="4" l="1"/>
  <c r="V99" i="4"/>
  <c r="R101" i="4"/>
  <c r="G100" i="4"/>
  <c r="F100" i="4"/>
  <c r="D100" i="4"/>
  <c r="P100" i="4"/>
  <c r="K100" i="4"/>
  <c r="J100" i="4"/>
  <c r="H100" i="4"/>
  <c r="I100" i="4" l="1"/>
  <c r="V100" i="4"/>
  <c r="R102" i="4"/>
  <c r="H101" i="4"/>
  <c r="P101" i="4"/>
  <c r="D101" i="4"/>
  <c r="J101" i="4"/>
  <c r="F101" i="4"/>
  <c r="K101" i="4"/>
  <c r="G101" i="4"/>
  <c r="V101" i="4" l="1"/>
  <c r="I101" i="4"/>
  <c r="R103" i="4"/>
  <c r="F102" i="4"/>
  <c r="D102" i="4"/>
  <c r="K102" i="4"/>
  <c r="P102" i="4"/>
  <c r="J102" i="4"/>
  <c r="G102" i="4"/>
  <c r="H102" i="4"/>
  <c r="I102" i="4" l="1"/>
  <c r="V102" i="4"/>
  <c r="R104" i="4"/>
  <c r="G103" i="4"/>
  <c r="F103" i="4"/>
  <c r="J103" i="4"/>
  <c r="H103" i="4"/>
  <c r="D103" i="4"/>
  <c r="P103" i="4"/>
  <c r="K103" i="4"/>
  <c r="I103" i="4" l="1"/>
  <c r="V103" i="4"/>
  <c r="R105" i="4"/>
  <c r="D104" i="4"/>
  <c r="P104" i="4"/>
  <c r="G104" i="4"/>
  <c r="K104" i="4"/>
  <c r="J104" i="4"/>
  <c r="H104" i="4"/>
  <c r="F104" i="4"/>
  <c r="V104" i="4" l="1"/>
  <c r="I104" i="4"/>
  <c r="R106" i="4"/>
  <c r="K105" i="4"/>
  <c r="G105" i="4"/>
  <c r="H105" i="4"/>
  <c r="F105" i="4"/>
  <c r="D105" i="4"/>
  <c r="P105" i="4"/>
  <c r="J105" i="4"/>
  <c r="I105" i="4" l="1"/>
  <c r="V105" i="4"/>
  <c r="R107" i="4"/>
  <c r="H106" i="4"/>
  <c r="D106" i="4"/>
  <c r="G106" i="4"/>
  <c r="F106" i="4"/>
  <c r="K106" i="4"/>
  <c r="J106" i="4"/>
  <c r="P106" i="4"/>
  <c r="I106" i="4" l="1"/>
  <c r="V106" i="4"/>
  <c r="F4" i="9"/>
  <c r="R108" i="4"/>
  <c r="K107" i="4"/>
  <c r="J107" i="4"/>
  <c r="H107" i="4"/>
  <c r="G107" i="4"/>
  <c r="F107" i="4"/>
  <c r="D107" i="4"/>
  <c r="P107" i="4"/>
  <c r="I107" i="4" l="1"/>
  <c r="V107" i="4"/>
  <c r="R109" i="4"/>
  <c r="S4" i="9"/>
  <c r="B26" i="9"/>
  <c r="B22" i="9" s="1"/>
  <c r="H108" i="4"/>
  <c r="D108" i="4"/>
  <c r="G108" i="4"/>
  <c r="P108" i="4"/>
  <c r="K108" i="4"/>
  <c r="F108" i="4"/>
  <c r="J108" i="4"/>
  <c r="V108" i="4" l="1"/>
  <c r="I108" i="4"/>
  <c r="R110" i="4"/>
  <c r="A2" i="5"/>
  <c r="B2" i="4"/>
  <c r="L2" i="12"/>
  <c r="O2" i="11"/>
  <c r="W2" i="10"/>
  <c r="J109" i="4"/>
  <c r="G109" i="4"/>
  <c r="F109" i="4"/>
  <c r="P109" i="4"/>
  <c r="H109" i="4"/>
  <c r="D109" i="4"/>
  <c r="K109" i="4"/>
  <c r="I109" i="4" l="1"/>
  <c r="V109" i="4"/>
  <c r="A2" i="4"/>
  <c r="B3" i="4"/>
  <c r="R111" i="4"/>
  <c r="H110" i="4"/>
  <c r="G110" i="4"/>
  <c r="F110" i="4"/>
  <c r="K110" i="4"/>
  <c r="P110" i="4"/>
  <c r="J110" i="4"/>
  <c r="D110" i="4"/>
  <c r="I110" i="4" l="1"/>
  <c r="V110" i="4"/>
  <c r="R112" i="4"/>
  <c r="B4" i="4"/>
  <c r="A3" i="4"/>
  <c r="F111" i="4"/>
  <c r="P111" i="4"/>
  <c r="J111" i="4"/>
  <c r="D111" i="4"/>
  <c r="K111" i="4"/>
  <c r="G111" i="4"/>
  <c r="H111" i="4"/>
  <c r="I111" i="4" l="1"/>
  <c r="V111" i="4"/>
  <c r="B5" i="4"/>
  <c r="A4" i="4"/>
  <c r="R113" i="4"/>
  <c r="F112" i="4"/>
  <c r="P112" i="4"/>
  <c r="K112" i="4"/>
  <c r="H112" i="4"/>
  <c r="D112" i="4"/>
  <c r="J112" i="4"/>
  <c r="G112" i="4"/>
  <c r="I112" i="4" l="1"/>
  <c r="V112" i="4"/>
  <c r="A5" i="4"/>
  <c r="B6" i="4"/>
  <c r="R114" i="4"/>
  <c r="F113" i="4"/>
  <c r="P113" i="4"/>
  <c r="D113" i="4"/>
  <c r="K113" i="4"/>
  <c r="J113" i="4"/>
  <c r="H113" i="4"/>
  <c r="G113" i="4"/>
  <c r="I113" i="4" l="1"/>
  <c r="V113" i="4"/>
  <c r="R115" i="4"/>
  <c r="B7" i="4"/>
  <c r="A6" i="4"/>
  <c r="K114" i="4"/>
  <c r="J114" i="4"/>
  <c r="H114" i="4"/>
  <c r="F114" i="4"/>
  <c r="G114" i="4"/>
  <c r="P114" i="4"/>
  <c r="D114" i="4"/>
  <c r="I114" i="4" l="1"/>
  <c r="V114" i="4"/>
  <c r="R116" i="4"/>
  <c r="B8" i="4"/>
  <c r="A7" i="4"/>
  <c r="K115" i="4"/>
  <c r="J115" i="4"/>
  <c r="H115" i="4"/>
  <c r="G115" i="4"/>
  <c r="F115" i="4"/>
  <c r="P115" i="4"/>
  <c r="D115" i="4"/>
  <c r="I115" i="4" l="1"/>
  <c r="V115" i="4"/>
  <c r="R117" i="4"/>
  <c r="B9" i="4"/>
  <c r="A8" i="4"/>
  <c r="J116" i="4"/>
  <c r="H116" i="4"/>
  <c r="G116" i="4"/>
  <c r="P116" i="4"/>
  <c r="D116" i="4"/>
  <c r="F116" i="4"/>
  <c r="K116" i="4"/>
  <c r="V116" i="4" l="1"/>
  <c r="I116" i="4"/>
  <c r="R118" i="4"/>
  <c r="B10" i="4"/>
  <c r="A9" i="4"/>
  <c r="H117" i="4"/>
  <c r="G117" i="4"/>
  <c r="P117" i="4"/>
  <c r="K117" i="4"/>
  <c r="F117" i="4"/>
  <c r="D117" i="4"/>
  <c r="J117" i="4"/>
  <c r="V117" i="4" l="1"/>
  <c r="I117" i="4"/>
  <c r="B11" i="4"/>
  <c r="A10" i="4"/>
  <c r="R119" i="4"/>
  <c r="H118" i="4"/>
  <c r="G118" i="4"/>
  <c r="P118" i="4"/>
  <c r="D118" i="4"/>
  <c r="F118" i="4"/>
  <c r="K118" i="4"/>
  <c r="J118" i="4"/>
  <c r="V118" i="4" l="1"/>
  <c r="I118" i="4"/>
  <c r="R120" i="4"/>
  <c r="B12" i="4"/>
  <c r="A11" i="4"/>
  <c r="F119" i="4"/>
  <c r="P119" i="4"/>
  <c r="K119" i="4"/>
  <c r="J119" i="4"/>
  <c r="D119" i="4"/>
  <c r="H119" i="4"/>
  <c r="G119" i="4"/>
  <c r="I119" i="4" l="1"/>
  <c r="V119" i="4"/>
  <c r="B13" i="4"/>
  <c r="A12" i="4"/>
  <c r="R121" i="4"/>
  <c r="F120" i="4"/>
  <c r="D120" i="4"/>
  <c r="K120" i="4"/>
  <c r="J120" i="4"/>
  <c r="H120" i="4"/>
  <c r="P120" i="4"/>
  <c r="G120" i="4"/>
  <c r="I120" i="4" l="1"/>
  <c r="V120" i="4"/>
  <c r="A13" i="4"/>
  <c r="B14" i="4"/>
  <c r="R122" i="4"/>
  <c r="P121" i="4"/>
  <c r="D121" i="4"/>
  <c r="K121" i="4"/>
  <c r="J121" i="4"/>
  <c r="H121" i="4"/>
  <c r="G121" i="4"/>
  <c r="F121" i="4"/>
  <c r="V121" i="4" l="1"/>
  <c r="I121" i="4"/>
  <c r="B15" i="4"/>
  <c r="A14" i="4"/>
  <c r="R123" i="4"/>
  <c r="D122" i="4"/>
  <c r="P122" i="4"/>
  <c r="K122" i="4"/>
  <c r="J122" i="4"/>
  <c r="H122" i="4"/>
  <c r="G122" i="4"/>
  <c r="F122" i="4"/>
  <c r="V122" i="4" l="1"/>
  <c r="I122" i="4"/>
  <c r="B16" i="4"/>
  <c r="A15" i="4"/>
  <c r="R124" i="4"/>
  <c r="F123" i="4"/>
  <c r="P123" i="4"/>
  <c r="D123" i="4"/>
  <c r="J123" i="4"/>
  <c r="H123" i="4"/>
  <c r="K123" i="4"/>
  <c r="G123" i="4"/>
  <c r="I123" i="4" l="1"/>
  <c r="V123" i="4"/>
  <c r="R125" i="4"/>
  <c r="B17" i="4"/>
  <c r="A16" i="4"/>
  <c r="K124" i="4"/>
  <c r="J124" i="4"/>
  <c r="H124" i="4"/>
  <c r="G124" i="4"/>
  <c r="F124" i="4"/>
  <c r="P124" i="4"/>
  <c r="D124" i="4"/>
  <c r="I124" i="4" l="1"/>
  <c r="V124" i="4"/>
  <c r="R126" i="4"/>
  <c r="B18" i="4"/>
  <c r="A17" i="4"/>
  <c r="K125" i="4"/>
  <c r="J125" i="4"/>
  <c r="H125" i="4"/>
  <c r="G125" i="4"/>
  <c r="F125" i="4"/>
  <c r="P125" i="4"/>
  <c r="D125" i="4"/>
  <c r="I125" i="4" l="1"/>
  <c r="V125" i="4"/>
  <c r="R127" i="4"/>
  <c r="B19" i="4"/>
  <c r="A18" i="4"/>
  <c r="J126" i="4"/>
  <c r="H126" i="4"/>
  <c r="G126" i="4"/>
  <c r="F126" i="4"/>
  <c r="P126" i="4"/>
  <c r="D126" i="4"/>
  <c r="K126" i="4"/>
  <c r="I126" i="4" l="1"/>
  <c r="V126" i="4"/>
  <c r="R128" i="4"/>
  <c r="B20" i="4"/>
  <c r="A19" i="4"/>
  <c r="K127" i="4"/>
  <c r="J127" i="4"/>
  <c r="F127" i="4"/>
  <c r="G127" i="4"/>
  <c r="D127" i="4"/>
  <c r="H127" i="4"/>
  <c r="P127" i="4"/>
  <c r="I127" i="4" l="1"/>
  <c r="V127" i="4"/>
  <c r="B21" i="4"/>
  <c r="A20" i="4"/>
  <c r="R129" i="4"/>
  <c r="P128" i="4"/>
  <c r="K128" i="4"/>
  <c r="H128" i="4"/>
  <c r="G128" i="4"/>
  <c r="F128" i="4"/>
  <c r="J128" i="4"/>
  <c r="D128" i="4"/>
  <c r="V128" i="4" l="1"/>
  <c r="I128" i="4"/>
  <c r="R130" i="4"/>
  <c r="A21" i="4"/>
  <c r="B22" i="4"/>
  <c r="H129" i="4"/>
  <c r="F129" i="4"/>
  <c r="P129" i="4"/>
  <c r="G129" i="4"/>
  <c r="K129" i="4"/>
  <c r="D129" i="4"/>
  <c r="J129" i="4"/>
  <c r="I129" i="4" l="1"/>
  <c r="V129" i="4"/>
  <c r="R131" i="4"/>
  <c r="A22" i="4"/>
  <c r="B23" i="4"/>
  <c r="H130" i="4"/>
  <c r="G130" i="4"/>
  <c r="K130" i="4"/>
  <c r="F130" i="4"/>
  <c r="D130" i="4"/>
  <c r="J130" i="4"/>
  <c r="P130" i="4"/>
  <c r="I130" i="4" l="1"/>
  <c r="V130" i="4"/>
  <c r="R132" i="4"/>
  <c r="B24" i="4"/>
  <c r="A23" i="4"/>
  <c r="P131" i="4"/>
  <c r="K131" i="4"/>
  <c r="J131" i="4"/>
  <c r="H131" i="4"/>
  <c r="G131" i="4"/>
  <c r="F131" i="4"/>
  <c r="D131" i="4"/>
  <c r="V131" i="4" l="1"/>
  <c r="I131" i="4"/>
  <c r="R133" i="4"/>
  <c r="B25" i="4"/>
  <c r="A24" i="4"/>
  <c r="K132" i="4"/>
  <c r="J132" i="4"/>
  <c r="G132" i="4"/>
  <c r="F132" i="4"/>
  <c r="P132" i="4"/>
  <c r="D132" i="4"/>
  <c r="H132" i="4"/>
  <c r="I132" i="4" l="1"/>
  <c r="V132" i="4"/>
  <c r="R134" i="4"/>
  <c r="B26" i="4"/>
  <c r="A25" i="4"/>
  <c r="P133" i="4"/>
  <c r="J133" i="4"/>
  <c r="H133" i="4"/>
  <c r="K133" i="4"/>
  <c r="G133" i="4"/>
  <c r="F133" i="4"/>
  <c r="D133" i="4"/>
  <c r="V133" i="4" l="1"/>
  <c r="I133" i="4"/>
  <c r="R135" i="4"/>
  <c r="B27" i="4"/>
  <c r="A26" i="4"/>
  <c r="H134" i="4"/>
  <c r="F134" i="4"/>
  <c r="G134" i="4"/>
  <c r="P134" i="4"/>
  <c r="D134" i="4"/>
  <c r="K134" i="4"/>
  <c r="J134" i="4"/>
  <c r="I134" i="4" l="1"/>
  <c r="V134" i="4"/>
  <c r="R136" i="4"/>
  <c r="B28" i="4"/>
  <c r="A27" i="4"/>
  <c r="H135" i="4"/>
  <c r="G135" i="4"/>
  <c r="F135" i="4"/>
  <c r="P135" i="4"/>
  <c r="D135" i="4"/>
  <c r="K135" i="4"/>
  <c r="J135" i="4"/>
  <c r="I135" i="4" l="1"/>
  <c r="V135" i="4"/>
  <c r="B29" i="4"/>
  <c r="A28" i="4"/>
  <c r="R137" i="4"/>
  <c r="G136" i="4"/>
  <c r="F136" i="4"/>
  <c r="K136" i="4"/>
  <c r="J136" i="4"/>
  <c r="P136" i="4"/>
  <c r="D136" i="4"/>
  <c r="H136" i="4"/>
  <c r="I136" i="4" l="1"/>
  <c r="V136" i="4"/>
  <c r="A29" i="4"/>
  <c r="B30" i="4"/>
  <c r="R138" i="4"/>
  <c r="G137" i="4"/>
  <c r="K137" i="4"/>
  <c r="F137" i="4"/>
  <c r="P137" i="4"/>
  <c r="D137" i="4"/>
  <c r="H137" i="4"/>
  <c r="J137" i="4"/>
  <c r="I137" i="4" l="1"/>
  <c r="V137" i="4"/>
  <c r="A30" i="4"/>
  <c r="B31" i="4"/>
  <c r="R139" i="4"/>
  <c r="G138" i="4"/>
  <c r="K138" i="4"/>
  <c r="F138" i="4"/>
  <c r="P138" i="4"/>
  <c r="D138" i="4"/>
  <c r="J138" i="4"/>
  <c r="H138" i="4"/>
  <c r="I138" i="4" l="1"/>
  <c r="V138" i="4"/>
  <c r="B32" i="4"/>
  <c r="A31" i="4"/>
  <c r="R140" i="4"/>
  <c r="F139" i="4"/>
  <c r="J139" i="4"/>
  <c r="D139" i="4"/>
  <c r="K139" i="4"/>
  <c r="H139" i="4"/>
  <c r="G139" i="4"/>
  <c r="P139" i="4"/>
  <c r="I139" i="4" l="1"/>
  <c r="V139" i="4"/>
  <c r="R141" i="4"/>
  <c r="B33" i="4"/>
  <c r="A32" i="4"/>
  <c r="K140" i="4"/>
  <c r="D140" i="4"/>
  <c r="J140" i="4"/>
  <c r="H140" i="4"/>
  <c r="G140" i="4"/>
  <c r="F140" i="4"/>
  <c r="P140" i="4"/>
  <c r="I140" i="4" l="1"/>
  <c r="V140" i="4"/>
  <c r="R142" i="4"/>
  <c r="A33" i="4"/>
  <c r="B34" i="4"/>
  <c r="J141" i="4"/>
  <c r="H141" i="4"/>
  <c r="G141" i="4"/>
  <c r="K141" i="4"/>
  <c r="F141" i="4"/>
  <c r="P141" i="4"/>
  <c r="D141" i="4"/>
  <c r="I141" i="4" l="1"/>
  <c r="V141" i="4"/>
  <c r="R143" i="4"/>
  <c r="B35" i="4"/>
  <c r="A34" i="4"/>
  <c r="K142" i="4"/>
  <c r="G142" i="4"/>
  <c r="J142" i="4"/>
  <c r="H142" i="4"/>
  <c r="F142" i="4"/>
  <c r="D142" i="4"/>
  <c r="P142" i="4"/>
  <c r="I142" i="4" l="1"/>
  <c r="V142" i="4"/>
  <c r="R144" i="4"/>
  <c r="B36" i="4"/>
  <c r="A35" i="4"/>
  <c r="K143" i="4"/>
  <c r="D143" i="4"/>
  <c r="J143" i="4"/>
  <c r="P143" i="4"/>
  <c r="H143" i="4"/>
  <c r="G143" i="4"/>
  <c r="F143" i="4"/>
  <c r="V143" i="4" l="1"/>
  <c r="I143" i="4"/>
  <c r="R145" i="4"/>
  <c r="B37" i="4"/>
  <c r="A36" i="4"/>
  <c r="P144" i="4"/>
  <c r="K144" i="4"/>
  <c r="H144" i="4"/>
  <c r="F144" i="4"/>
  <c r="G144" i="4"/>
  <c r="J144" i="4"/>
  <c r="D144" i="4"/>
  <c r="V144" i="4" l="1"/>
  <c r="I144" i="4"/>
  <c r="R146" i="4"/>
  <c r="B38" i="4"/>
  <c r="A37" i="4"/>
  <c r="J145" i="4"/>
  <c r="F145" i="4"/>
  <c r="H145" i="4"/>
  <c r="G145" i="4"/>
  <c r="D145" i="4"/>
  <c r="P145" i="4"/>
  <c r="K145" i="4"/>
  <c r="I145" i="4" l="1"/>
  <c r="V145" i="4"/>
  <c r="R147" i="4"/>
  <c r="B39" i="4"/>
  <c r="A38" i="4"/>
  <c r="H146" i="4"/>
  <c r="J146" i="4"/>
  <c r="G146" i="4"/>
  <c r="F146" i="4"/>
  <c r="P146" i="4"/>
  <c r="D146" i="4"/>
  <c r="K146" i="4"/>
  <c r="I146" i="4" l="1"/>
  <c r="V146" i="4"/>
  <c r="R148" i="4"/>
  <c r="A39" i="4"/>
  <c r="B40" i="4"/>
  <c r="J147" i="4"/>
  <c r="G147" i="4"/>
  <c r="F147" i="4"/>
  <c r="K147" i="4"/>
  <c r="D147" i="4"/>
  <c r="P147" i="4"/>
  <c r="H147" i="4"/>
  <c r="I147" i="4" l="1"/>
  <c r="V147" i="4"/>
  <c r="A40" i="4"/>
  <c r="B41" i="4"/>
  <c r="R149" i="4"/>
  <c r="K148" i="4"/>
  <c r="H148" i="4"/>
  <c r="G148" i="4"/>
  <c r="P148" i="4"/>
  <c r="D148" i="4"/>
  <c r="J148" i="4"/>
  <c r="F148" i="4"/>
  <c r="V148" i="4" l="1"/>
  <c r="I148" i="4"/>
  <c r="A41" i="4"/>
  <c r="B42" i="4"/>
  <c r="R150" i="4"/>
  <c r="G149" i="4"/>
  <c r="F149" i="4"/>
  <c r="J149" i="4"/>
  <c r="P149" i="4"/>
  <c r="D149" i="4"/>
  <c r="K149" i="4"/>
  <c r="H149" i="4"/>
  <c r="I149" i="4" l="1"/>
  <c r="V149" i="4"/>
  <c r="B43" i="4"/>
  <c r="A42" i="4"/>
  <c r="R151" i="4"/>
  <c r="D150" i="4"/>
  <c r="P150" i="4"/>
  <c r="K150" i="4"/>
  <c r="J150" i="4"/>
  <c r="G150" i="4"/>
  <c r="F150" i="4"/>
  <c r="H150" i="4"/>
  <c r="V150" i="4" l="1"/>
  <c r="I150" i="4"/>
  <c r="A43" i="4"/>
  <c r="B44" i="4"/>
  <c r="R152" i="4"/>
  <c r="P151" i="4"/>
  <c r="K151" i="4"/>
  <c r="H151" i="4"/>
  <c r="F151" i="4"/>
  <c r="J151" i="4"/>
  <c r="G151" i="4"/>
  <c r="D151" i="4"/>
  <c r="V151" i="4" l="1"/>
  <c r="I151" i="4"/>
  <c r="B45" i="4"/>
  <c r="A44" i="4"/>
  <c r="R153" i="4"/>
  <c r="G152" i="4"/>
  <c r="D152" i="4"/>
  <c r="H152" i="4"/>
  <c r="F152" i="4"/>
  <c r="P152" i="4"/>
  <c r="K152" i="4"/>
  <c r="J152" i="4"/>
  <c r="I152" i="4" l="1"/>
  <c r="V152" i="4"/>
  <c r="B46" i="4"/>
  <c r="A45" i="4"/>
  <c r="R154" i="4"/>
  <c r="J153" i="4"/>
  <c r="D153" i="4"/>
  <c r="P153" i="4"/>
  <c r="H153" i="4"/>
  <c r="F153" i="4"/>
  <c r="G153" i="4"/>
  <c r="K153" i="4"/>
  <c r="V153" i="4" l="1"/>
  <c r="I153" i="4"/>
  <c r="R155" i="4"/>
  <c r="B47" i="4"/>
  <c r="A46" i="4"/>
  <c r="J154" i="4"/>
  <c r="F154" i="4"/>
  <c r="H154" i="4"/>
  <c r="G154" i="4"/>
  <c r="D154" i="4"/>
  <c r="P154" i="4"/>
  <c r="K154" i="4"/>
  <c r="I154" i="4" l="1"/>
  <c r="V154" i="4"/>
  <c r="R156" i="4"/>
  <c r="B48" i="4"/>
  <c r="A47" i="4"/>
  <c r="J155" i="4"/>
  <c r="H155" i="4"/>
  <c r="G155" i="4"/>
  <c r="P155" i="4"/>
  <c r="D155" i="4"/>
  <c r="F155" i="4"/>
  <c r="K155" i="4"/>
  <c r="V155" i="4" l="1"/>
  <c r="I155" i="4"/>
  <c r="R157" i="4"/>
  <c r="B49" i="4"/>
  <c r="A48" i="4"/>
  <c r="P156" i="4"/>
  <c r="J156" i="4"/>
  <c r="F156" i="4"/>
  <c r="K156" i="4"/>
  <c r="H156" i="4"/>
  <c r="G156" i="4"/>
  <c r="D156" i="4"/>
  <c r="V156" i="4" l="1"/>
  <c r="I156" i="4"/>
  <c r="A49" i="4"/>
  <c r="B50" i="4"/>
  <c r="R158" i="4"/>
  <c r="K157" i="4"/>
  <c r="H157" i="4"/>
  <c r="P157" i="4"/>
  <c r="J157" i="4"/>
  <c r="D157" i="4"/>
  <c r="F157" i="4"/>
  <c r="G157" i="4"/>
  <c r="V157" i="4" l="1"/>
  <c r="I157" i="4"/>
  <c r="A50" i="4"/>
  <c r="B51" i="4"/>
  <c r="R159" i="4"/>
  <c r="H158" i="4"/>
  <c r="G158" i="4"/>
  <c r="P158" i="4"/>
  <c r="J158" i="4"/>
  <c r="F158" i="4"/>
  <c r="D158" i="4"/>
  <c r="K158" i="4"/>
  <c r="V158" i="4" l="1"/>
  <c r="I158" i="4"/>
  <c r="B52" i="4"/>
  <c r="A51" i="4"/>
  <c r="R160" i="4"/>
  <c r="F159" i="4"/>
  <c r="D159" i="4"/>
  <c r="P159" i="4"/>
  <c r="J159" i="4"/>
  <c r="H159" i="4"/>
  <c r="G159" i="4"/>
  <c r="K159" i="4"/>
  <c r="I159" i="4" l="1"/>
  <c r="V159" i="4"/>
  <c r="B53" i="4"/>
  <c r="A52" i="4"/>
  <c r="R161" i="4"/>
  <c r="P160" i="4"/>
  <c r="H160" i="4"/>
  <c r="F160" i="4"/>
  <c r="J160" i="4"/>
  <c r="D160" i="4"/>
  <c r="K160" i="4"/>
  <c r="G160" i="4"/>
  <c r="V160" i="4" l="1"/>
  <c r="I160" i="4"/>
  <c r="R162" i="4"/>
  <c r="B54" i="4"/>
  <c r="A53" i="4"/>
  <c r="D161" i="4"/>
  <c r="K161" i="4"/>
  <c r="H161" i="4"/>
  <c r="F161" i="4"/>
  <c r="G161" i="4"/>
  <c r="P161" i="4"/>
  <c r="J161" i="4"/>
  <c r="I161" i="4" l="1"/>
  <c r="V161" i="4"/>
  <c r="R163" i="4"/>
  <c r="B55" i="4"/>
  <c r="A54" i="4"/>
  <c r="P162" i="4"/>
  <c r="K162" i="4"/>
  <c r="H162" i="4"/>
  <c r="G162" i="4"/>
  <c r="J162" i="4"/>
  <c r="F162" i="4"/>
  <c r="D162" i="4"/>
  <c r="V162" i="4" l="1"/>
  <c r="I162" i="4"/>
  <c r="R164" i="4"/>
  <c r="B56" i="4"/>
  <c r="A55" i="4"/>
  <c r="J163" i="4"/>
  <c r="H163" i="4"/>
  <c r="G163" i="4"/>
  <c r="F163" i="4"/>
  <c r="D163" i="4"/>
  <c r="K163" i="4"/>
  <c r="P163" i="4"/>
  <c r="I163" i="4" l="1"/>
  <c r="V163" i="4"/>
  <c r="R165" i="4"/>
  <c r="B57" i="4"/>
  <c r="A56" i="4"/>
  <c r="G164" i="4"/>
  <c r="F164" i="4"/>
  <c r="K164" i="4"/>
  <c r="J164" i="4"/>
  <c r="H164" i="4"/>
  <c r="D164" i="4"/>
  <c r="P164" i="4"/>
  <c r="I164" i="4" l="1"/>
  <c r="V164" i="4"/>
  <c r="A57" i="4"/>
  <c r="B58" i="4"/>
  <c r="R166" i="4"/>
  <c r="G165" i="4"/>
  <c r="F165" i="4"/>
  <c r="D165" i="4"/>
  <c r="K165" i="4"/>
  <c r="H165" i="4"/>
  <c r="J165" i="4"/>
  <c r="P165" i="4"/>
  <c r="I165" i="4" l="1"/>
  <c r="V165" i="4"/>
  <c r="A58" i="4"/>
  <c r="B59" i="4"/>
  <c r="J166" i="4"/>
  <c r="H166" i="4"/>
  <c r="D166" i="4"/>
  <c r="G166" i="4"/>
  <c r="K166" i="4"/>
  <c r="P166" i="4"/>
  <c r="F166" i="4"/>
  <c r="V166" i="4" l="1"/>
  <c r="F18" i="9"/>
  <c r="B18" i="9" s="1"/>
  <c r="I166" i="4"/>
  <c r="B60" i="4"/>
  <c r="A59" i="4"/>
  <c r="B61" i="4" l="1"/>
  <c r="A60" i="4"/>
  <c r="B62" i="4" l="1"/>
  <c r="A61" i="4"/>
  <c r="B63" i="4" l="1"/>
  <c r="A62" i="4"/>
  <c r="B64" i="4" l="1"/>
  <c r="A63" i="4"/>
  <c r="B65" i="4" l="1"/>
  <c r="A64" i="4"/>
  <c r="B66" i="4" l="1"/>
  <c r="A65" i="4"/>
  <c r="B67" i="4" l="1"/>
  <c r="A66" i="4"/>
  <c r="A67" i="4" l="1"/>
  <c r="B68" i="4"/>
  <c r="B69" i="4" l="1"/>
  <c r="A68" i="4"/>
  <c r="B70" i="4" l="1"/>
  <c r="A69" i="4"/>
  <c r="B71" i="4" l="1"/>
  <c r="A70" i="4"/>
  <c r="B72" i="4" l="1"/>
  <c r="A71" i="4"/>
  <c r="A72" i="4" l="1"/>
  <c r="B73" i="4"/>
  <c r="A73" i="4" l="1"/>
  <c r="B74" i="4"/>
  <c r="B75" i="4" l="1"/>
  <c r="A74" i="4"/>
  <c r="A75" i="4" l="1"/>
  <c r="B76" i="4"/>
  <c r="B77" i="4" l="1"/>
  <c r="A76" i="4"/>
  <c r="B78" i="4" l="1"/>
  <c r="A77" i="4"/>
  <c r="B79" i="4" l="1"/>
  <c r="A78" i="4"/>
  <c r="B80" i="4" l="1"/>
  <c r="A79" i="4"/>
  <c r="B81" i="4" l="1"/>
  <c r="A80" i="4"/>
  <c r="B82" i="4" l="1"/>
  <c r="A81" i="4"/>
  <c r="A82" i="4" l="1"/>
  <c r="B83" i="4"/>
  <c r="A83" i="4" l="1"/>
  <c r="B84" i="4"/>
  <c r="B85" i="4" l="1"/>
  <c r="A84" i="4"/>
  <c r="B86" i="4" l="1"/>
  <c r="A85" i="4"/>
  <c r="B87" i="4" l="1"/>
  <c r="A86" i="4"/>
  <c r="B88" i="4" l="1"/>
  <c r="A87" i="4"/>
  <c r="B89" i="4" l="1"/>
  <c r="A88" i="4"/>
  <c r="B90" i="4" l="1"/>
  <c r="A89" i="4"/>
  <c r="A90" i="4" l="1"/>
  <c r="B91" i="4"/>
  <c r="A91" i="4" l="1"/>
  <c r="B92" i="4"/>
  <c r="B93" i="4" l="1"/>
  <c r="A92" i="4"/>
  <c r="A93" i="4" l="1"/>
  <c r="B94" i="4"/>
  <c r="B95" i="4" l="1"/>
  <c r="A94" i="4"/>
  <c r="B96" i="4" l="1"/>
  <c r="A95" i="4"/>
  <c r="B97" i="4" l="1"/>
  <c r="A96" i="4"/>
  <c r="B98" i="4" l="1"/>
  <c r="A97" i="4"/>
  <c r="B99" i="4" l="1"/>
  <c r="A98" i="4"/>
  <c r="B100" i="4" l="1"/>
  <c r="A99" i="4"/>
  <c r="B101" i="4" l="1"/>
  <c r="A100" i="4"/>
  <c r="A101" i="4" l="1"/>
  <c r="B102" i="4"/>
  <c r="B103" i="4" l="1"/>
  <c r="A102" i="4"/>
  <c r="A103" i="4" l="1"/>
  <c r="B104" i="4"/>
  <c r="A104" i="4" l="1"/>
  <c r="B105" i="4"/>
  <c r="B106" i="4" l="1"/>
  <c r="A105" i="4"/>
  <c r="A106" i="4" l="1"/>
  <c r="B107" i="4"/>
  <c r="B108" i="4" l="1"/>
  <c r="A107" i="4"/>
  <c r="A108" i="4" l="1"/>
  <c r="B109" i="4"/>
  <c r="B110" i="4" l="1"/>
  <c r="A109" i="4"/>
  <c r="B111" i="4" l="1"/>
  <c r="A110" i="4"/>
  <c r="B112" i="4" l="1"/>
  <c r="A111" i="4"/>
  <c r="B113" i="4" l="1"/>
  <c r="A112" i="4"/>
  <c r="A113" i="4" l="1"/>
  <c r="B114" i="4"/>
  <c r="A114" i="4" l="1"/>
  <c r="B115" i="4"/>
  <c r="B116" i="4" l="1"/>
  <c r="A115" i="4"/>
  <c r="B117" i="4" l="1"/>
  <c r="A116" i="4"/>
  <c r="B118" i="4" l="1"/>
  <c r="A117" i="4"/>
  <c r="B119" i="4" l="1"/>
  <c r="A118" i="4"/>
  <c r="B120" i="4" l="1"/>
  <c r="A119" i="4"/>
  <c r="B121" i="4" l="1"/>
  <c r="A120" i="4"/>
  <c r="A121" i="4" l="1"/>
  <c r="B122" i="4"/>
  <c r="B123" i="4" l="1"/>
  <c r="A122" i="4"/>
  <c r="A123" i="4" l="1"/>
  <c r="B124" i="4"/>
  <c r="A124" i="4" l="1"/>
  <c r="B125" i="4"/>
  <c r="B126" i="4" l="1"/>
  <c r="A125" i="4"/>
  <c r="B127" i="4" l="1"/>
  <c r="A126" i="4"/>
  <c r="B128" i="4" l="1"/>
  <c r="A127" i="4"/>
  <c r="B129" i="4" l="1"/>
  <c r="A128" i="4"/>
  <c r="A129" i="4" l="1"/>
  <c r="B130" i="4"/>
  <c r="B131" i="4" l="1"/>
  <c r="A130" i="4"/>
  <c r="B132" i="4" l="1"/>
  <c r="A131" i="4"/>
  <c r="A132" i="4" l="1"/>
  <c r="B133" i="4"/>
  <c r="B134" i="4" l="1"/>
  <c r="A133" i="4"/>
  <c r="B135" i="4" l="1"/>
  <c r="A134" i="4"/>
  <c r="B136" i="4" l="1"/>
  <c r="A135" i="4"/>
  <c r="B137" i="4" l="1"/>
  <c r="A136" i="4"/>
  <c r="B138" i="4" l="1"/>
  <c r="A137" i="4"/>
  <c r="A138" i="4" l="1"/>
  <c r="B139" i="4"/>
  <c r="B140" i="4" l="1"/>
  <c r="A139" i="4"/>
  <c r="A140" i="4" l="1"/>
  <c r="B141" i="4"/>
  <c r="A141" i="4" l="1"/>
  <c r="B142" i="4"/>
  <c r="B143" i="4" l="1"/>
  <c r="A142" i="4"/>
  <c r="A143" i="4" l="1"/>
  <c r="B144" i="4"/>
  <c r="A144" i="4" l="1"/>
  <c r="B145" i="4"/>
  <c r="A145" i="4" l="1"/>
  <c r="B146" i="4"/>
  <c r="A146" i="4" l="1"/>
  <c r="B147" i="4"/>
  <c r="B148" i="4" l="1"/>
  <c r="A147" i="4"/>
  <c r="B149" i="4" l="1"/>
  <c r="A148" i="4"/>
  <c r="B150" i="4" l="1"/>
  <c r="A149" i="4"/>
  <c r="B151" i="4" l="1"/>
  <c r="A150" i="4"/>
  <c r="A151" i="4" l="1"/>
  <c r="B152" i="4"/>
  <c r="A152" i="4" l="1"/>
  <c r="B153" i="4"/>
  <c r="A153" i="4" l="1"/>
  <c r="B154" i="4"/>
  <c r="A154" i="4" l="1"/>
  <c r="B155" i="4"/>
  <c r="A155" i="4" l="1"/>
  <c r="B156" i="4"/>
  <c r="B157" i="4" l="1"/>
  <c r="A156" i="4"/>
  <c r="A157" i="4" l="1"/>
  <c r="B158" i="4"/>
  <c r="B159" i="4" l="1"/>
  <c r="A158" i="4"/>
  <c r="B160" i="4" l="1"/>
  <c r="A159" i="4"/>
  <c r="A160" i="4" l="1"/>
  <c r="B161" i="4"/>
  <c r="A161" i="4" l="1"/>
  <c r="B162" i="4"/>
  <c r="B163" i="4" l="1"/>
  <c r="A162" i="4"/>
  <c r="A163" i="4" l="1"/>
  <c r="B164" i="4"/>
  <c r="B165" i="4" l="1"/>
  <c r="A164" i="4"/>
  <c r="B166" i="4" l="1"/>
  <c r="A165" i="4"/>
  <c r="B167" i="4" l="1"/>
  <c r="A166" i="4"/>
  <c r="B168" i="4" l="1"/>
  <c r="A167" i="4"/>
  <c r="B169" i="4" l="1"/>
  <c r="A168" i="4"/>
  <c r="B170" i="4" l="1"/>
  <c r="A169" i="4"/>
  <c r="A170" i="4" l="1"/>
  <c r="B171" i="4"/>
  <c r="B172" i="4" l="1"/>
  <c r="A171" i="4"/>
  <c r="B173" i="4" l="1"/>
  <c r="A172" i="4"/>
  <c r="B174" i="4" l="1"/>
  <c r="A173" i="4"/>
  <c r="B175" i="4" l="1"/>
  <c r="A174" i="4"/>
  <c r="B176" i="4" l="1"/>
  <c r="A175" i="4"/>
  <c r="A176" i="4" l="1"/>
  <c r="B177" i="4"/>
  <c r="B178" i="4" l="1"/>
  <c r="A177" i="4"/>
  <c r="B179" i="4" l="1"/>
  <c r="A178" i="4"/>
  <c r="A179" i="4" l="1"/>
  <c r="B180" i="4"/>
  <c r="B181" i="4" l="1"/>
  <c r="A180" i="4"/>
  <c r="B182" i="4" l="1"/>
  <c r="A181" i="4"/>
  <c r="B183" i="4" l="1"/>
  <c r="A182" i="4"/>
  <c r="B184" i="4" l="1"/>
  <c r="A183" i="4"/>
  <c r="A184" i="4" l="1"/>
  <c r="B185" i="4"/>
  <c r="B186" i="4" l="1"/>
  <c r="A186" i="4" s="1"/>
  <c r="A185" i="4"/>
</calcChain>
</file>

<file path=xl/sharedStrings.xml><?xml version="1.0" encoding="utf-8"?>
<sst xmlns="http://schemas.openxmlformats.org/spreadsheetml/2006/main" count="512" uniqueCount="392">
  <si>
    <t>Language:</t>
  </si>
  <si>
    <t>Sprache:</t>
  </si>
  <si>
    <t>Deutsch</t>
  </si>
  <si>
    <t>&lt;–</t>
  </si>
  <si>
    <t>Please click here to change the language setting to English</t>
  </si>
  <si>
    <t>Bitte hier klicken, um die Sprache auf Deutsch zu ändern</t>
  </si>
  <si>
    <t>English</t>
  </si>
  <si>
    <t xml:space="preserve">Ergebnisabgabe </t>
  </si>
  <si>
    <t>Submission of Results</t>
  </si>
  <si>
    <t>Bitte füllen Sie alle grünen Felder aus!</t>
  </si>
  <si>
    <t>Please fill in all green fields!</t>
  </si>
  <si>
    <t>Hinweise zum Ausfüllen:</t>
  </si>
  <si>
    <t>Notes on filling in:</t>
  </si>
  <si>
    <t>Ringversuch:</t>
  </si>
  <si>
    <t>Proficiency Test:</t>
  </si>
  <si>
    <t>Bitte hier die Ringversuchsnummer eintragen.</t>
  </si>
  <si>
    <t>Please enter your PT round number.</t>
  </si>
  <si>
    <t>Teilnehmer:</t>
  </si>
  <si>
    <t>Participant:</t>
  </si>
  <si>
    <t>E-Mail:</t>
  </si>
  <si>
    <t>e-mail:</t>
  </si>
  <si>
    <t>Firma/Organisation:</t>
  </si>
  <si>
    <t>company/organization:</t>
  </si>
  <si>
    <t>Bitte tragen Sie hier den Namen Ihrer Firma/Messstelle/Organisation etc. ein.</t>
  </si>
  <si>
    <t>Please enter the name of your company or organization.</t>
  </si>
  <si>
    <t>Standort (Stadt):</t>
  </si>
  <si>
    <t>location/branch (city):</t>
  </si>
  <si>
    <t>Bitte tragen Sie hier ein, von welchem Standort diese Teilnahme durchgeführt wurde.</t>
  </si>
  <si>
    <t>Please enter the city, where the participating staff and laboratory are located.</t>
  </si>
  <si>
    <t>ID-Code:</t>
  </si>
  <si>
    <t>ID-code:</t>
  </si>
  <si>
    <t>Bitte tragen Sie hier Ihren 4-stelligen ID-Code ein. Sie finden den Code in Ihrer Einladung zum Ringversuch.</t>
  </si>
  <si>
    <t>Please enter your 4-digit ID-code. You can find this code in the invitation letter for the proficiency test.</t>
  </si>
  <si>
    <t>Bitte tragen Sie Ihre Messergebnisse in den folgenden Tabellenblättern ein.</t>
  </si>
  <si>
    <t>Please enter your measurement results in the following spreadsheets.</t>
  </si>
  <si>
    <t>Sofern alle Ergebnisse korrekt eingetragen wurden, endet die Frist für Ihre Ergebnisabgabe am:</t>
  </si>
  <si>
    <t>Provided all your results were entered correctly, the deadline for submission of results is:</t>
  </si>
  <si>
    <t>### Bitte vergessen Sie nicht, die Excel-Datei mit Ihren Messergebnissen anzuhängen. ###</t>
  </si>
  <si>
    <t>### Please do not forget to attach the Excel-file with your measurement results. ###</t>
  </si>
  <si>
    <t>Wenn Sie alle Eingaben geprüft haben, schicken Sie diese Datei bitte per E-Mail an:</t>
  </si>
  <si>
    <t>After double-checking all entries, please send this file via e-mail to:</t>
  </si>
  <si>
    <t>Bitte verwenden Sie dabei folgenden Betreff:</t>
  </si>
  <si>
    <t>Please use the following subject for your e-mail:</t>
  </si>
  <si>
    <t>Wenn Sie auf die E-Mail-Adresse oben klicken, wird dieser Betreff automatisch übernommen.
Bitte vergessen Sie nicht, diese Datei vor dem versenden als Anhang hinzuzufügen!</t>
  </si>
  <si>
    <t>If you click on the e-mail address above, this subject will be automatically adopted.
Please do not forget to add this file as an attachment before sending!</t>
  </si>
  <si>
    <t>An diese Email-Adresse wird eine Eingangsbestätigung gesendet.</t>
  </si>
  <si>
    <t>A confirmation of receipt will be sent to this email address.</t>
  </si>
  <si>
    <t>Messergebnisse für Staub und Schwermetalle</t>
  </si>
  <si>
    <t>Measurement results for dust and heavy metals</t>
  </si>
  <si>
    <t>participant:</t>
  </si>
  <si>
    <t>Standort:</t>
  </si>
  <si>
    <t>from:</t>
  </si>
  <si>
    <t>Rot hinterlegte Felder weisen auf Eingabefehler hin!</t>
  </si>
  <si>
    <t>Red coloured cells indicate entry errors!</t>
  </si>
  <si>
    <t>Bitte tragen Sie in dieser Tabelle zu jeder Messung den Zeitraum der Probenahme, den jeweiligen Messwert und die zugehörige erweiterte Messunsicherheit U (95%) ein.</t>
  </si>
  <si>
    <t>Please fill in this table for each measurement the sampling times, your measurement results, and the respective expanded measurement uncertainty U (95%).</t>
  </si>
  <si>
    <t>Messung</t>
  </si>
  <si>
    <t>measurement</t>
  </si>
  <si>
    <t>Cadmium</t>
  </si>
  <si>
    <t>Cobalt</t>
  </si>
  <si>
    <t>Nickel</t>
  </si>
  <si>
    <t>Vanadium</t>
  </si>
  <si>
    <t>Nummer</t>
  </si>
  <si>
    <t>number</t>
  </si>
  <si>
    <t>mg/m³</t>
  </si>
  <si>
    <t>Cd
µg/m³</t>
  </si>
  <si>
    <t>Co
µg/m³</t>
  </si>
  <si>
    <t>Cr
µg/m³</t>
  </si>
  <si>
    <t>Cu
µg/m³</t>
  </si>
  <si>
    <t>Mn
µg/m³</t>
  </si>
  <si>
    <t>Ni
µg/m³</t>
  </si>
  <si>
    <t>Pb
µg/m³</t>
  </si>
  <si>
    <t>V
µg/m³</t>
  </si>
  <si>
    <t>µg/m³</t>
  </si>
  <si>
    <t>Datum</t>
  </si>
  <si>
    <t>date</t>
  </si>
  <si>
    <t>U</t>
  </si>
  <si>
    <t>Probenahmezeitraum</t>
  </si>
  <si>
    <t>sampling time</t>
  </si>
  <si>
    <t>Start</t>
  </si>
  <si>
    <t>start</t>
  </si>
  <si>
    <t>Ende</t>
  </si>
  <si>
    <t>end</t>
  </si>
  <si>
    <t>Messwert</t>
  </si>
  <si>
    <t>measured</t>
  </si>
  <si>
    <t>Staub</t>
  </si>
  <si>
    <t>dust</t>
  </si>
  <si>
    <t>Chrom</t>
  </si>
  <si>
    <t>Chromium</t>
  </si>
  <si>
    <t>Kupfer</t>
  </si>
  <si>
    <t>Copper</t>
  </si>
  <si>
    <t>Mangan</t>
  </si>
  <si>
    <t>Manganese</t>
  </si>
  <si>
    <t>Blei</t>
  </si>
  <si>
    <t>Lead</t>
  </si>
  <si>
    <t>Alle Konzentrationen müssen bezogen auf den Normzustand, trocken angegeben werden.</t>
  </si>
  <si>
    <t>All concentrations must be given relating to standard conditions, dry.</t>
  </si>
  <si>
    <t>Bitte geben Sie zu jedem Messwert die zugehörige erweiterte Unsicherheit (95%) an.</t>
  </si>
  <si>
    <t>Please enter for each measurement result the respective expanded measurement uncertainty (95%).</t>
  </si>
  <si>
    <t>Die Messwerte der Einführungsmessung (Nr. 1) werden nicht bewertet.</t>
  </si>
  <si>
    <t>Measurement results for the introductory measurement (no. 1) are not evaluated.</t>
  </si>
  <si>
    <t>In "Standard-" Ringversuchen finden 10 Messungen statt.</t>
  </si>
  <si>
    <t>"Standard" proficiency test rounds consist of 10 measurements.</t>
  </si>
  <si>
    <t>Diese Zeilen sind für Sonderfälle (mehr als 10 Messungen) reserviert und werden normalerweise nicht benötigt.</t>
  </si>
  <si>
    <t>These lines are reserved for special cases (more than 10 measurements) and are usually not needed.</t>
  </si>
  <si>
    <t xml:space="preserve">Kommentare: </t>
  </si>
  <si>
    <t xml:space="preserve">Comments: </t>
  </si>
  <si>
    <t xml:space="preserve">Staubkonzentrationen sind in mg/m³, Schwermetalle in µg/m³ anzugeben. </t>
  </si>
  <si>
    <t>dust concentrations must be in mg/m³, heavy metals in µg/m³.</t>
  </si>
  <si>
    <t>Bitte runden Sie alle Messergebnisse auf 2 Stellen nach dem Komma!</t>
  </si>
  <si>
    <t>Please round all measurement results to 2 digits after the decimal point!</t>
  </si>
  <si>
    <t>Bitte überprüfen Sie die Probenahmezeiträume!</t>
  </si>
  <si>
    <t>Please check the sampling times!</t>
  </si>
  <si>
    <t xml:space="preserve">In der "Kurzversion" des Staubringversuchs finden nur 7 Messungen statt. </t>
  </si>
  <si>
    <t>The "short version" of the proficiency test consist of only 7 measurements.</t>
  </si>
  <si>
    <t>Fehlersumme:</t>
  </si>
  <si>
    <t>Nachkommastellen:</t>
  </si>
  <si>
    <t>Zeiten:</t>
  </si>
  <si>
    <t>Messunsicherheiten für Übertrag:</t>
  </si>
  <si>
    <t>Komponente</t>
  </si>
  <si>
    <t>Cd</t>
  </si>
  <si>
    <t>Co</t>
  </si>
  <si>
    <t>Cr</t>
  </si>
  <si>
    <t>Cu</t>
  </si>
  <si>
    <t>Mn</t>
  </si>
  <si>
    <t>Ni</t>
  </si>
  <si>
    <t>Pb</t>
  </si>
  <si>
    <t>V</t>
  </si>
  <si>
    <t>X1</t>
  </si>
  <si>
    <t>X2</t>
  </si>
  <si>
    <t>G</t>
  </si>
  <si>
    <t>I</t>
  </si>
  <si>
    <t>K</t>
  </si>
  <si>
    <t>M</t>
  </si>
  <si>
    <t>O</t>
  </si>
  <si>
    <t>Q</t>
  </si>
  <si>
    <t>S</t>
  </si>
  <si>
    <t>W</t>
  </si>
  <si>
    <t>Y</t>
  </si>
  <si>
    <t>AA</t>
  </si>
  <si>
    <t>Messergebnisse für Randbedingungen</t>
  </si>
  <si>
    <t>Measurement results for gas flow conditions</t>
  </si>
  <si>
    <t>Bitte tragen Sie in dieser Tabelle zu jedem Messtag den Zeitraum der Messungen, den jeweiligen Messwert und die zugehörige erweiterte Messunsicherheit U (95%) ein.</t>
  </si>
  <si>
    <t>Please fill in this table for each measurement day the measurement times, your measurement results, and the respective expanded measurement uncertainty U (95%).</t>
  </si>
  <si>
    <t>Messtag</t>
  </si>
  <si>
    <t xml:space="preserve"> </t>
  </si>
  <si>
    <t>day</t>
  </si>
  <si>
    <t>°C</t>
  </si>
  <si>
    <t>hPa</t>
  </si>
  <si>
    <t>Messzeitraum</t>
  </si>
  <si>
    <t>measurement time</t>
  </si>
  <si>
    <t>Volumenstrom</t>
  </si>
  <si>
    <t>volume flow</t>
  </si>
  <si>
    <t>Mittlere Strömungs-geschwindigkeit</t>
  </si>
  <si>
    <t>mean flow velocity</t>
  </si>
  <si>
    <t>Abgastemperatur</t>
  </si>
  <si>
    <t>flue gas temperature</t>
  </si>
  <si>
    <t>Wassergehalt</t>
  </si>
  <si>
    <t>water content</t>
  </si>
  <si>
    <t>Statischer Druck</t>
  </si>
  <si>
    <t>static pressure</t>
  </si>
  <si>
    <t>m³/h (Nz, tr)</t>
  </si>
  <si>
    <t>m³/h (sc, dry)</t>
  </si>
  <si>
    <t>m/s (Bz, f)</t>
  </si>
  <si>
    <t>m/s (oc, wet)</t>
  </si>
  <si>
    <t>Bitte beachten Sie die verschiedenen Einheiten für die verschiedenen Messgrößen.</t>
  </si>
  <si>
    <t>Please observe the different units for the gas flow conditions.</t>
  </si>
  <si>
    <t>Bitte beachten Sie die unterschiedliche Anzahl an Nachkommastellen für die verschiedenen Messgrößen.</t>
  </si>
  <si>
    <t>Please observe the different number of decimals for the different measurements.</t>
  </si>
  <si>
    <t>g/m³ (Nz, tr)</t>
  </si>
  <si>
    <t>g/m³ (sc, dry)</t>
  </si>
  <si>
    <t>Comments:</t>
  </si>
  <si>
    <t>Bitte runden Sie alle Messergebnisse wie im Merkblatt angegeben!</t>
  </si>
  <si>
    <t>Please round all measurement results as indicated in the information sheet!</t>
  </si>
  <si>
    <t>CVF</t>
  </si>
  <si>
    <t>CFV</t>
  </si>
  <si>
    <t>CGT</t>
  </si>
  <si>
    <t>CAH</t>
  </si>
  <si>
    <t>CSP</t>
  </si>
  <si>
    <t>Sys</t>
  </si>
  <si>
    <t>Mts</t>
  </si>
  <si>
    <t>Spu</t>
  </si>
  <si>
    <t>Sra</t>
  </si>
  <si>
    <t>Nrm</t>
  </si>
  <si>
    <t>Ang</t>
  </si>
  <si>
    <t>Mtf</t>
  </si>
  <si>
    <t>Asc</t>
  </si>
  <si>
    <t>Sdm</t>
  </si>
  <si>
    <t>Fdm</t>
  </si>
  <si>
    <t>Angaben zu den Messverfahren</t>
  </si>
  <si>
    <t>Information about measurement methods</t>
  </si>
  <si>
    <t>System</t>
  </si>
  <si>
    <t>Code</t>
  </si>
  <si>
    <t>Material Sonde</t>
  </si>
  <si>
    <t>Spülen</t>
  </si>
  <si>
    <t>Spülrückstände</t>
  </si>
  <si>
    <t>Aufschluss</t>
  </si>
  <si>
    <t>Analysegerät</t>
  </si>
  <si>
    <t>Material Filter</t>
  </si>
  <si>
    <t>Aufschlusslösung</t>
  </si>
  <si>
    <t>Sondendurchmesser</t>
  </si>
  <si>
    <t>Filterdurchmesser</t>
  </si>
  <si>
    <t>Sys0</t>
  </si>
  <si>
    <t>Mts0</t>
  </si>
  <si>
    <t>Spu0</t>
  </si>
  <si>
    <t>Sra0</t>
  </si>
  <si>
    <t>Nrm0</t>
  </si>
  <si>
    <t>Ang0</t>
  </si>
  <si>
    <t>Mtf0</t>
  </si>
  <si>
    <t>Asc0</t>
  </si>
  <si>
    <t>Sys4</t>
  </si>
  <si>
    <t>Mts1</t>
  </si>
  <si>
    <t>Spu3</t>
  </si>
  <si>
    <t>Sra1</t>
  </si>
  <si>
    <t>(DIN) EN 14385</t>
  </si>
  <si>
    <t>Nrm1</t>
  </si>
  <si>
    <t>Ang1</t>
  </si>
  <si>
    <t>Mtf1</t>
  </si>
  <si>
    <t>HF / HNO₃</t>
  </si>
  <si>
    <t>Asc1</t>
  </si>
  <si>
    <t>Bitte geben Sie hier Informationen zu den von Ihnen angewandten Messverfahren an.</t>
  </si>
  <si>
    <t>Please fill in this table information about the measurement methods that were used by your laboratory.</t>
  </si>
  <si>
    <t>Sys5</t>
  </si>
  <si>
    <t>Mts2</t>
  </si>
  <si>
    <t>Spu4</t>
  </si>
  <si>
    <t>Sra2</t>
  </si>
  <si>
    <t>VDI 2268-1</t>
  </si>
  <si>
    <t>Nrm2</t>
  </si>
  <si>
    <t>Ang2</t>
  </si>
  <si>
    <t>Mtf2</t>
  </si>
  <si>
    <t>HF / HNO₃ / H₂O₂</t>
  </si>
  <si>
    <t>Asc2</t>
  </si>
  <si>
    <t>Sys2</t>
  </si>
  <si>
    <t>Mts9</t>
  </si>
  <si>
    <t>Spu5</t>
  </si>
  <si>
    <t>Nrm9</t>
  </si>
  <si>
    <t>ICP-MS</t>
  </si>
  <si>
    <t>Ang3</t>
  </si>
  <si>
    <t>PTFE</t>
  </si>
  <si>
    <t>Mtf3</t>
  </si>
  <si>
    <t>HF / HNO₃ / HCl</t>
  </si>
  <si>
    <t>Asc3</t>
  </si>
  <si>
    <t>Sys3</t>
  </si>
  <si>
    <t>Spu6</t>
  </si>
  <si>
    <t>Ang4</t>
  </si>
  <si>
    <t>Mtf9</t>
  </si>
  <si>
    <r>
      <t>HF / HNO₃ / HClO</t>
    </r>
    <r>
      <rPr>
        <sz val="11"/>
        <rFont val="Calibri"/>
        <family val="2"/>
      </rPr>
      <t>₄</t>
    </r>
  </si>
  <si>
    <t>Asc4</t>
  </si>
  <si>
    <t>Informationen zur Staubprobenahme</t>
  </si>
  <si>
    <t>Information about dust sampling</t>
  </si>
  <si>
    <t>Sys9</t>
  </si>
  <si>
    <t>Spu9</t>
  </si>
  <si>
    <t>Ang9</t>
  </si>
  <si>
    <r>
      <t>HBF</t>
    </r>
    <r>
      <rPr>
        <sz val="11"/>
        <rFont val="Calibri"/>
        <family val="2"/>
      </rPr>
      <t>₄</t>
    </r>
    <r>
      <rPr>
        <sz val="11"/>
        <rFont val="Calibri"/>
        <family val="2"/>
        <scheme val="minor"/>
      </rPr>
      <t xml:space="preserve"> / HNO₃</t>
    </r>
  </si>
  <si>
    <t>Asc5</t>
  </si>
  <si>
    <t>E</t>
  </si>
  <si>
    <t>H</t>
  </si>
  <si>
    <t>Angewandtes Verfahren</t>
  </si>
  <si>
    <t>used method</t>
  </si>
  <si>
    <t>HBF₄ / HNO₃ / H₂O₂</t>
  </si>
  <si>
    <t>Asc6</t>
  </si>
  <si>
    <t>Kommentare</t>
  </si>
  <si>
    <t>comments</t>
  </si>
  <si>
    <t>HBF₄ / HNO₃ / HCl</t>
  </si>
  <si>
    <t>Asc7</t>
  </si>
  <si>
    <t># Bitte wählen #</t>
  </si>
  <si>
    <t># please select #</t>
  </si>
  <si>
    <r>
      <t>HBF₄ / HNO₃ / HClO</t>
    </r>
    <r>
      <rPr>
        <sz val="11"/>
        <rFont val="Calibri"/>
        <family val="2"/>
      </rPr>
      <t>₄</t>
    </r>
  </si>
  <si>
    <t>Asc8</t>
  </si>
  <si>
    <t>mm</t>
  </si>
  <si>
    <t>andere Norm:</t>
  </si>
  <si>
    <t>other standard:</t>
  </si>
  <si>
    <t>Asc9</t>
  </si>
  <si>
    <t>eigenes (Haus-)Verfahren:</t>
  </si>
  <si>
    <t>in-house method:</t>
  </si>
  <si>
    <t>Bitte eine Beschreibung im Kommentarfeld eingeben.</t>
  </si>
  <si>
    <t>Please specify in the comments.</t>
  </si>
  <si>
    <t>anderes:</t>
  </si>
  <si>
    <t>other:</t>
  </si>
  <si>
    <t>in-stack, ohne Krümmer</t>
  </si>
  <si>
    <t>in-stack, without bend</t>
  </si>
  <si>
    <t>in-stack, mit Krümmer (Schwanenhals)</t>
  </si>
  <si>
    <t>in-stack, with bend (gooseneck)</t>
  </si>
  <si>
    <t>out-stack (beheizt)</t>
  </si>
  <si>
    <t>out-stack (heated)</t>
  </si>
  <si>
    <t>out-stack (unbeheizt)</t>
  </si>
  <si>
    <t>out-stack (not heated)</t>
  </si>
  <si>
    <t>Edelstahl</t>
  </si>
  <si>
    <t>stainless steel</t>
  </si>
  <si>
    <t>Titan</t>
  </si>
  <si>
    <t>titanium</t>
  </si>
  <si>
    <t>nie</t>
  </si>
  <si>
    <t>never</t>
  </si>
  <si>
    <t>einmal am Ende des RV</t>
  </si>
  <si>
    <t>once at the end of the PT</t>
  </si>
  <si>
    <t>arbeitstäglich</t>
  </si>
  <si>
    <t>once per day</t>
  </si>
  <si>
    <t>nach jeder einzelnen Probenahme</t>
  </si>
  <si>
    <t>after each sampling</t>
  </si>
  <si>
    <t>ja</t>
  </si>
  <si>
    <t>yes</t>
  </si>
  <si>
    <t>nein</t>
  </si>
  <si>
    <t>no</t>
  </si>
  <si>
    <t>AAS (Flamme)</t>
  </si>
  <si>
    <t>AAS (flame)</t>
  </si>
  <si>
    <t>AAS (Graphitrohrofen)</t>
  </si>
  <si>
    <t>AAS (graphite furnace)</t>
  </si>
  <si>
    <t xml:space="preserve">Glasfaser </t>
  </si>
  <si>
    <t>glass fibre</t>
  </si>
  <si>
    <t>Quarzfaser</t>
  </si>
  <si>
    <t>quartz fibre</t>
  </si>
  <si>
    <t>Sondenart</t>
  </si>
  <si>
    <t>probe type</t>
  </si>
  <si>
    <t>probe material</t>
  </si>
  <si>
    <t>Innendurchmesser der Sondenöffnung</t>
  </si>
  <si>
    <t>internal diameter of the nozzle</t>
  </si>
  <si>
    <t>filter material</t>
  </si>
  <si>
    <t>Durchmesser des Filters</t>
  </si>
  <si>
    <t>filter diameter</t>
  </si>
  <si>
    <t>Wurden in den Ergebnissen Anteile aus Spüllösungen einbezogen?</t>
  </si>
  <si>
    <t>Do the measurement results include contributions from rinsing solutions?</t>
  </si>
  <si>
    <t xml:space="preserve">Wie oft wurde die Sonde im Ringversuch gespült? </t>
  </si>
  <si>
    <t>How often was the probe rinsed during the proficiency test?</t>
  </si>
  <si>
    <t>Informationen zur Schwermetallanalytik</t>
  </si>
  <si>
    <t>Information about heavy metal analysis</t>
  </si>
  <si>
    <t>Chemikalien in der Aufschlusslösung</t>
  </si>
  <si>
    <t>chemicals in the digestion solution</t>
  </si>
  <si>
    <t>analysis device</t>
  </si>
  <si>
    <t>ICP-OES</t>
  </si>
  <si>
    <t>ICP-AES</t>
  </si>
  <si>
    <t>Variable</t>
  </si>
  <si>
    <t>Wert</t>
  </si>
  <si>
    <t>spBearbeiter</t>
  </si>
  <si>
    <t>Cordes, Dr. Jens (HLNUG)</t>
  </si>
  <si>
    <t>spBearbeiterDatum</t>
  </si>
  <si>
    <t>spPruefer</t>
  </si>
  <si>
    <t>Hagelstein, Dr. Georg (HLNUG)</t>
  </si>
  <si>
    <t>spPrueferDatum</t>
  </si>
  <si>
    <t>spGenehmiger</t>
  </si>
  <si>
    <t>spGenehmigerDatum</t>
  </si>
  <si>
    <t>spDokumentenVersion</t>
  </si>
  <si>
    <t>6</t>
  </si>
  <si>
    <t>Kombiname</t>
  </si>
  <si>
    <t>RV</t>
  </si>
  <si>
    <t>IDCode</t>
  </si>
  <si>
    <t>MessungNr</t>
  </si>
  <si>
    <t>MessungVon</t>
  </si>
  <si>
    <t>MessungBis</t>
  </si>
  <si>
    <t>Konzentration</t>
  </si>
  <si>
    <t>ErwUns</t>
  </si>
  <si>
    <t>Kontrolle Spaltenname</t>
  </si>
  <si>
    <t>RohwertKonz</t>
  </si>
  <si>
    <t>Tabellenblatt</t>
  </si>
  <si>
    <t>Spalte</t>
  </si>
  <si>
    <t>ZeileMW</t>
  </si>
  <si>
    <t>ZeileU</t>
  </si>
  <si>
    <t>Abgabedatum</t>
  </si>
  <si>
    <t>St</t>
  </si>
  <si>
    <t>Results</t>
  </si>
  <si>
    <t>F</t>
  </si>
  <si>
    <t>J</t>
  </si>
  <si>
    <t>L</t>
  </si>
  <si>
    <t>N</t>
  </si>
  <si>
    <t>P</t>
  </si>
  <si>
    <t>R</t>
  </si>
  <si>
    <t>T</t>
  </si>
  <si>
    <t>X</t>
  </si>
  <si>
    <t>Z</t>
  </si>
  <si>
    <t>Conditions</t>
  </si>
  <si>
    <t>rv</t>
  </si>
  <si>
    <t>stelle</t>
  </si>
  <si>
    <t>str</t>
  </si>
  <si>
    <t>plz</t>
  </si>
  <si>
    <t>ort</t>
  </si>
  <si>
    <t>tel</t>
  </si>
  <si>
    <t>fax</t>
  </si>
  <si>
    <t>email</t>
  </si>
  <si>
    <t>idcode</t>
  </si>
  <si>
    <t>datum</t>
  </si>
  <si>
    <t>name</t>
  </si>
  <si>
    <t>position</t>
  </si>
  <si>
    <t>D8</t>
  </si>
  <si>
    <t>D9</t>
  </si>
  <si>
    <t>D10</t>
  </si>
  <si>
    <t>D11</t>
  </si>
  <si>
    <t>Kommentar</t>
  </si>
  <si>
    <t>D30</t>
  </si>
  <si>
    <t>Analytik</t>
  </si>
  <si>
    <t>Beschreibung</t>
  </si>
  <si>
    <t>kurz</t>
  </si>
  <si>
    <t>Wort</t>
  </si>
  <si>
    <t>Schwermetalle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</si>
</sst>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h:mm;@"/>
    <numFmt numFmtId="165" formatCode="0.0"/>
    <numFmt numFmtId="166" formatCode="0.000"/>
  </numFmts>
  <fonts count="30" x14ac:knownFonts="1"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u/>
      <sz val="11.5"/>
      <color theme="10"/>
      <name val="Arial"/>
      <family val="2"/>
    </font>
    <font>
      <sz val="10"/>
      <color theme="0" tint="-0.499984740745262"/>
      <name val="Arial"/>
      <family val="2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9"/>
      <color theme="0" tint="-0.499984740745262"/>
      <name val="Calibri"/>
      <family val="2"/>
      <scheme val="minor"/>
    </font>
    <font>
      <u/>
      <sz val="24"/>
      <color theme="10"/>
      <name val="Arial"/>
      <family val="2"/>
    </font>
    <font>
      <b/>
      <sz val="2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b/>
      <i/>
      <sz val="11"/>
      <name val="Calibri"/>
      <family val="2"/>
      <scheme val="minor"/>
    </font>
    <font>
      <b/>
      <sz val="24"/>
      <name val="Calibri"/>
      <family val="2"/>
      <scheme val="minor"/>
    </font>
    <font>
      <b/>
      <sz val="16"/>
      <name val="Calibri"/>
      <family val="2"/>
      <scheme val="minor"/>
    </font>
    <font>
      <sz val="8"/>
      <color theme="0" tint="-0.499984740745262"/>
      <name val="Arial"/>
      <family val="2"/>
    </font>
    <font>
      <b/>
      <sz val="12"/>
      <name val="Calibri"/>
      <family val="2"/>
      <scheme val="minor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thick">
        <color theme="0"/>
      </right>
      <top/>
      <bottom/>
      <diagonal/>
    </border>
    <border>
      <left style="thick">
        <color theme="0"/>
      </left>
      <right/>
      <top/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 style="thick">
        <color theme="0"/>
      </right>
      <top/>
      <bottom style="thick">
        <color theme="0"/>
      </bottom>
      <diagonal/>
    </border>
    <border>
      <left/>
      <right/>
      <top/>
      <bottom style="thick">
        <color theme="0"/>
      </bottom>
      <diagonal/>
    </border>
    <border>
      <left style="thick">
        <color theme="0"/>
      </left>
      <right/>
      <top/>
      <bottom style="thick">
        <color theme="0"/>
      </bottom>
      <diagonal/>
    </border>
  </borders>
  <cellStyleXfs count="6">
    <xf numFmtId="0" fontId="0" fillId="0" borderId="0"/>
    <xf numFmtId="0" fontId="11" fillId="0" borderId="0">
      <alignment vertical="top"/>
      <protection locked="0"/>
    </xf>
    <xf numFmtId="0" fontId="10" fillId="0" borderId="0"/>
    <xf numFmtId="0" fontId="8" fillId="0" borderId="0"/>
    <xf numFmtId="0" fontId="5" fillId="0" borderId="0"/>
    <xf numFmtId="0" fontId="1" fillId="0" borderId="0"/>
  </cellStyleXfs>
  <cellXfs count="168">
    <xf numFmtId="0" fontId="2" fillId="0" borderId="0" xfId="0" applyFont="1" applyFill="1" applyBorder="1"/>
    <xf numFmtId="0" fontId="8" fillId="0" borderId="0" xfId="3" applyFont="1" applyFill="1" applyBorder="1"/>
    <xf numFmtId="0" fontId="5" fillId="0" borderId="0" xfId="4" applyFont="1" applyFill="1" applyBorder="1"/>
    <xf numFmtId="0" fontId="6" fillId="0" borderId="0" xfId="0" applyFont="1" applyFill="1" applyBorder="1"/>
    <xf numFmtId="0" fontId="10" fillId="0" borderId="0" xfId="0" applyFont="1" applyFill="1" applyBorder="1"/>
    <xf numFmtId="0" fontId="7" fillId="0" borderId="0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right"/>
    </xf>
    <xf numFmtId="0" fontId="9" fillId="0" borderId="0" xfId="0" applyFont="1" applyFill="1" applyBorder="1"/>
    <xf numFmtId="0" fontId="9" fillId="0" borderId="0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left"/>
    </xf>
    <xf numFmtId="2" fontId="10" fillId="0" borderId="0" xfId="0" applyNumberFormat="1" applyFont="1" applyFill="1" applyBorder="1" applyAlignment="1">
      <alignment horizontal="right"/>
    </xf>
    <xf numFmtId="0" fontId="10" fillId="0" borderId="0" xfId="0" applyFont="1" applyFill="1" applyBorder="1" applyAlignment="1">
      <alignment horizontal="left"/>
    </xf>
    <xf numFmtId="0" fontId="12" fillId="0" borderId="0" xfId="0" applyFont="1" applyFill="1" applyBorder="1"/>
    <xf numFmtId="0" fontId="13" fillId="0" borderId="1" xfId="3" applyFont="1" applyFill="1" applyBorder="1"/>
    <xf numFmtId="0" fontId="8" fillId="0" borderId="1" xfId="3" applyFont="1" applyFill="1" applyBorder="1"/>
    <xf numFmtId="14" fontId="8" fillId="0" borderId="1" xfId="3" applyNumberFormat="1" applyFont="1" applyFill="1" applyBorder="1"/>
    <xf numFmtId="0" fontId="9" fillId="0" borderId="0" xfId="0" applyFont="1" applyFill="1" applyBorder="1" applyAlignment="1">
      <alignment horizontal="center"/>
    </xf>
    <xf numFmtId="166" fontId="14" fillId="0" borderId="0" xfId="0" applyNumberFormat="1" applyFont="1" applyFill="1" applyBorder="1"/>
    <xf numFmtId="0" fontId="6" fillId="5" borderId="0" xfId="0" applyFont="1" applyFill="1" applyBorder="1"/>
    <xf numFmtId="0" fontId="5" fillId="5" borderId="0" xfId="4" applyFont="1" applyFill="1" applyBorder="1"/>
    <xf numFmtId="0" fontId="5" fillId="5" borderId="0" xfId="4" applyFont="1" applyFill="1" applyBorder="1" applyAlignment="1">
      <alignment vertical="center"/>
    </xf>
    <xf numFmtId="0" fontId="5" fillId="5" borderId="0" xfId="4" applyFont="1" applyFill="1" applyBorder="1" applyAlignment="1">
      <alignment horizontal="right" vertical="center"/>
    </xf>
    <xf numFmtId="0" fontId="15" fillId="5" borderId="0" xfId="4" applyFont="1" applyFill="1" applyBorder="1"/>
    <xf numFmtId="0" fontId="5" fillId="0" borderId="0" xfId="4" applyFont="1" applyFill="1" applyBorder="1" applyAlignment="1">
      <alignment vertical="top"/>
    </xf>
    <xf numFmtId="0" fontId="18" fillId="5" borderId="0" xfId="4" applyFont="1" applyFill="1" applyBorder="1" applyAlignment="1">
      <alignment vertical="top" wrapText="1"/>
    </xf>
    <xf numFmtId="0" fontId="5" fillId="5" borderId="0" xfId="4" applyFont="1" applyFill="1" applyBorder="1" applyAlignment="1">
      <alignment horizontal="left" vertical="top"/>
    </xf>
    <xf numFmtId="0" fontId="18" fillId="5" borderId="0" xfId="4" applyFont="1" applyFill="1" applyBorder="1" applyAlignment="1">
      <alignment horizontal="left" vertical="top"/>
    </xf>
    <xf numFmtId="0" fontId="13" fillId="5" borderId="0" xfId="4" applyFont="1" applyFill="1" applyBorder="1"/>
    <xf numFmtId="0" fontId="18" fillId="5" borderId="0" xfId="4" applyFont="1" applyFill="1" applyBorder="1" applyAlignment="1">
      <alignment vertical="center"/>
    </xf>
    <xf numFmtId="1" fontId="5" fillId="5" borderId="0" xfId="4" applyNumberFormat="1" applyFont="1" applyFill="1" applyBorder="1" applyAlignment="1">
      <alignment vertical="center"/>
    </xf>
    <xf numFmtId="1" fontId="13" fillId="3" borderId="3" xfId="4" applyNumberFormat="1" applyFont="1" applyFill="1" applyBorder="1" applyAlignment="1" applyProtection="1">
      <alignment horizontal="left"/>
      <protection locked="0"/>
    </xf>
    <xf numFmtId="0" fontId="5" fillId="5" borderId="0" xfId="4" applyFont="1" applyFill="1" applyBorder="1" applyAlignment="1">
      <alignment horizontal="right"/>
    </xf>
    <xf numFmtId="49" fontId="5" fillId="5" borderId="0" xfId="4" applyNumberFormat="1" applyFont="1" applyFill="1" applyBorder="1" applyAlignment="1">
      <alignment vertical="center"/>
    </xf>
    <xf numFmtId="0" fontId="5" fillId="0" borderId="0" xfId="4" applyFont="1" applyFill="1" applyBorder="1" applyAlignment="1">
      <alignment vertical="center"/>
    </xf>
    <xf numFmtId="0" fontId="17" fillId="3" borderId="1" xfId="4" applyFont="1" applyFill="1" applyBorder="1" applyAlignment="1" applyProtection="1">
      <alignment horizontal="left"/>
      <protection locked="0"/>
    </xf>
    <xf numFmtId="0" fontId="17" fillId="5" borderId="0" xfId="4" applyFont="1" applyFill="1" applyBorder="1" applyAlignment="1">
      <alignment horizontal="right"/>
    </xf>
    <xf numFmtId="0" fontId="17" fillId="5" borderId="0" xfId="4" applyFont="1" applyFill="1" applyBorder="1"/>
    <xf numFmtId="0" fontId="5" fillId="3" borderId="1" xfId="4" applyFont="1" applyFill="1" applyBorder="1" applyAlignment="1" applyProtection="1">
      <alignment horizontal="center"/>
      <protection locked="0"/>
    </xf>
    <xf numFmtId="0" fontId="5" fillId="5" borderId="0" xfId="4" applyFont="1" applyFill="1" applyBorder="1" applyAlignment="1">
      <alignment horizontal="center"/>
    </xf>
    <xf numFmtId="0" fontId="19" fillId="5" borderId="0" xfId="4" applyFont="1" applyFill="1" applyBorder="1"/>
    <xf numFmtId="0" fontId="19" fillId="5" borderId="0" xfId="4" applyFont="1" applyFill="1" applyBorder="1" applyAlignment="1">
      <alignment vertical="center"/>
    </xf>
    <xf numFmtId="0" fontId="20" fillId="0" borderId="0" xfId="0" applyFont="1" applyFill="1" applyBorder="1"/>
    <xf numFmtId="0" fontId="20" fillId="0" borderId="0" xfId="0" applyFont="1" applyFill="1" applyBorder="1" applyAlignment="1">
      <alignment vertical="center"/>
    </xf>
    <xf numFmtId="0" fontId="21" fillId="0" borderId="0" xfId="0" applyFont="1" applyFill="1" applyBorder="1" applyAlignment="1">
      <alignment horizontal="left"/>
    </xf>
    <xf numFmtId="0" fontId="20" fillId="0" borderId="0" xfId="0" applyFont="1" applyFill="1" applyBorder="1" applyAlignment="1">
      <alignment horizontal="center"/>
    </xf>
    <xf numFmtId="0" fontId="20" fillId="5" borderId="0" xfId="0" applyFont="1" applyFill="1" applyBorder="1"/>
    <xf numFmtId="0" fontId="21" fillId="5" borderId="0" xfId="0" applyFont="1" applyFill="1" applyBorder="1" applyAlignment="1">
      <alignment horizontal="left"/>
    </xf>
    <xf numFmtId="0" fontId="22" fillId="5" borderId="0" xfId="0" applyFont="1" applyFill="1" applyBorder="1" applyAlignment="1">
      <alignment horizontal="right"/>
    </xf>
    <xf numFmtId="0" fontId="20" fillId="0" borderId="0" xfId="0" applyFont="1" applyFill="1" applyBorder="1" applyAlignment="1">
      <alignment horizontal="center" vertical="center"/>
    </xf>
    <xf numFmtId="0" fontId="20" fillId="5" borderId="0" xfId="0" applyFont="1" applyFill="1" applyBorder="1" applyAlignment="1">
      <alignment horizontal="center" vertical="center"/>
    </xf>
    <xf numFmtId="0" fontId="21" fillId="5" borderId="0" xfId="0" applyFont="1" applyFill="1" applyBorder="1" applyAlignment="1">
      <alignment horizontal="left" vertical="center"/>
    </xf>
    <xf numFmtId="2" fontId="20" fillId="3" borderId="7" xfId="0" applyNumberFormat="1" applyFont="1" applyFill="1" applyBorder="1" applyAlignment="1" applyProtection="1">
      <alignment vertical="center"/>
      <protection locked="0"/>
    </xf>
    <xf numFmtId="2" fontId="20" fillId="3" borderId="8" xfId="0" applyNumberFormat="1" applyFont="1" applyFill="1" applyBorder="1" applyAlignment="1" applyProtection="1">
      <alignment vertical="center"/>
      <protection locked="0"/>
    </xf>
    <xf numFmtId="20" fontId="20" fillId="3" borderId="0" xfId="0" applyNumberFormat="1" applyFont="1" applyFill="1" applyBorder="1" applyAlignment="1" applyProtection="1">
      <alignment horizontal="center" vertical="center"/>
      <protection locked="0"/>
    </xf>
    <xf numFmtId="14" fontId="20" fillId="3" borderId="0" xfId="0" applyNumberFormat="1" applyFont="1" applyFill="1" applyBorder="1" applyAlignment="1" applyProtection="1">
      <alignment horizontal="center" vertical="center"/>
      <protection locked="0"/>
    </xf>
    <xf numFmtId="0" fontId="20" fillId="4" borderId="0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left" vertical="center"/>
    </xf>
    <xf numFmtId="2" fontId="20" fillId="5" borderId="7" xfId="0" applyNumberFormat="1" applyFont="1" applyFill="1" applyBorder="1" applyAlignment="1">
      <alignment vertical="center"/>
    </xf>
    <xf numFmtId="2" fontId="20" fillId="5" borderId="8" xfId="0" applyNumberFormat="1" applyFont="1" applyFill="1" applyBorder="1" applyAlignment="1">
      <alignment vertical="center"/>
    </xf>
    <xf numFmtId="2" fontId="23" fillId="3" borderId="8" xfId="0" applyNumberFormat="1" applyFont="1" applyFill="1" applyBorder="1" applyAlignment="1" applyProtection="1">
      <alignment vertical="center"/>
      <protection locked="0"/>
    </xf>
    <xf numFmtId="14" fontId="20" fillId="2" borderId="0" xfId="0" applyNumberFormat="1" applyFont="1" applyFill="1" applyBorder="1" applyAlignment="1">
      <alignment horizontal="center" vertical="center"/>
    </xf>
    <xf numFmtId="0" fontId="23" fillId="4" borderId="0" xfId="0" applyFont="1" applyFill="1" applyBorder="1" applyAlignment="1">
      <alignment horizontal="center" vertical="center"/>
    </xf>
    <xf numFmtId="0" fontId="22" fillId="5" borderId="0" xfId="0" applyFont="1" applyFill="1" applyBorder="1" applyAlignment="1">
      <alignment horizontal="center" vertical="center"/>
    </xf>
    <xf numFmtId="0" fontId="20" fillId="5" borderId="0" xfId="0" applyFont="1" applyFill="1" applyBorder="1" applyAlignment="1">
      <alignment vertical="center"/>
    </xf>
    <xf numFmtId="0" fontId="20" fillId="5" borderId="7" xfId="0" applyFont="1" applyFill="1" applyBorder="1"/>
    <xf numFmtId="0" fontId="20" fillId="5" borderId="8" xfId="0" applyFont="1" applyFill="1" applyBorder="1"/>
    <xf numFmtId="0" fontId="22" fillId="0" borderId="0" xfId="0" applyFont="1" applyFill="1" applyBorder="1"/>
    <xf numFmtId="0" fontId="22" fillId="5" borderId="0" xfId="0" applyFont="1" applyFill="1" applyBorder="1"/>
    <xf numFmtId="0" fontId="22" fillId="5" borderId="0" xfId="0" applyFont="1" applyFill="1" applyBorder="1" applyAlignment="1">
      <alignment horizontal="center"/>
    </xf>
    <xf numFmtId="0" fontId="22" fillId="4" borderId="7" xfId="0" applyFont="1" applyFill="1" applyBorder="1" applyAlignment="1">
      <alignment horizontal="center" shrinkToFit="1"/>
    </xf>
    <xf numFmtId="0" fontId="22" fillId="4" borderId="8" xfId="0" applyFont="1" applyFill="1" applyBorder="1" applyAlignment="1">
      <alignment horizontal="center" shrinkToFit="1"/>
    </xf>
    <xf numFmtId="0" fontId="22" fillId="4" borderId="0" xfId="0" applyFont="1" applyFill="1" applyBorder="1" applyAlignment="1">
      <alignment horizontal="center" shrinkToFit="1"/>
    </xf>
    <xf numFmtId="0" fontId="22" fillId="4" borderId="0" xfId="0" applyFont="1" applyFill="1" applyBorder="1" applyAlignment="1">
      <alignment horizontal="center"/>
    </xf>
    <xf numFmtId="0" fontId="22" fillId="4" borderId="0" xfId="0" applyFont="1" applyFill="1" applyBorder="1"/>
    <xf numFmtId="0" fontId="24" fillId="5" borderId="0" xfId="0" applyFont="1" applyFill="1" applyBorder="1" applyAlignment="1">
      <alignment horizontal="left"/>
    </xf>
    <xf numFmtId="0" fontId="21" fillId="5" borderId="0" xfId="0" applyFont="1" applyFill="1" applyBorder="1"/>
    <xf numFmtId="0" fontId="20" fillId="5" borderId="0" xfId="0" applyFont="1" applyFill="1" applyBorder="1" applyAlignment="1">
      <alignment horizontal="right"/>
    </xf>
    <xf numFmtId="0" fontId="18" fillId="5" borderId="0" xfId="4" applyFont="1" applyFill="1" applyBorder="1" applyAlignment="1">
      <alignment horizontal="left" vertical="center"/>
    </xf>
    <xf numFmtId="0" fontId="25" fillId="5" borderId="0" xfId="0" applyFont="1" applyFill="1" applyBorder="1" applyAlignment="1">
      <alignment horizontal="right"/>
    </xf>
    <xf numFmtId="0" fontId="25" fillId="5" borderId="0" xfId="0" applyFont="1" applyFill="1" applyBorder="1"/>
    <xf numFmtId="0" fontId="22" fillId="4" borderId="0" xfId="0" applyFont="1" applyFill="1" applyBorder="1" applyAlignment="1">
      <alignment horizontal="center" vertical="center" shrinkToFit="1"/>
    </xf>
    <xf numFmtId="1" fontId="23" fillId="3" borderId="8" xfId="0" applyNumberFormat="1" applyFont="1" applyFill="1" applyBorder="1" applyAlignment="1" applyProtection="1">
      <alignment vertical="center"/>
      <protection locked="0"/>
    </xf>
    <xf numFmtId="1" fontId="20" fillId="3" borderId="7" xfId="0" applyNumberFormat="1" applyFont="1" applyFill="1" applyBorder="1" applyAlignment="1" applyProtection="1">
      <alignment vertical="center"/>
      <protection locked="0"/>
    </xf>
    <xf numFmtId="165" fontId="23" fillId="3" borderId="8" xfId="0" applyNumberFormat="1" applyFont="1" applyFill="1" applyBorder="1" applyAlignment="1" applyProtection="1">
      <alignment vertical="center"/>
      <protection locked="0"/>
    </xf>
    <xf numFmtId="165" fontId="20" fillId="3" borderId="7" xfId="0" applyNumberFormat="1" applyFont="1" applyFill="1" applyBorder="1" applyAlignment="1" applyProtection="1">
      <alignment vertical="center"/>
      <protection locked="0"/>
    </xf>
    <xf numFmtId="1" fontId="20" fillId="0" borderId="0" xfId="0" applyNumberFormat="1" applyFont="1" applyFill="1" applyBorder="1" applyAlignment="1">
      <alignment horizontal="center"/>
    </xf>
    <xf numFmtId="1" fontId="20" fillId="0" borderId="0" xfId="0" applyNumberFormat="1" applyFont="1" applyFill="1" applyBorder="1"/>
    <xf numFmtId="0" fontId="26" fillId="5" borderId="0" xfId="0" applyFont="1" applyFill="1" applyBorder="1" applyAlignment="1">
      <alignment wrapText="1"/>
    </xf>
    <xf numFmtId="0" fontId="22" fillId="4" borderId="0" xfId="0" applyFont="1" applyFill="1" applyBorder="1" applyAlignment="1">
      <alignment vertical="center"/>
    </xf>
    <xf numFmtId="0" fontId="22" fillId="5" borderId="0" xfId="0" applyFont="1" applyFill="1" applyBorder="1" applyAlignment="1">
      <alignment vertical="center"/>
    </xf>
    <xf numFmtId="0" fontId="20" fillId="5" borderId="0" xfId="0" applyFont="1" applyFill="1" applyBorder="1" applyAlignment="1">
      <alignment horizontal="left" vertical="top"/>
    </xf>
    <xf numFmtId="0" fontId="22" fillId="0" borderId="0" xfId="0" applyFont="1" applyFill="1" applyBorder="1" applyAlignment="1">
      <alignment vertical="center"/>
    </xf>
    <xf numFmtId="0" fontId="24" fillId="5" borderId="0" xfId="0" applyFont="1" applyFill="1" applyBorder="1" applyAlignment="1">
      <alignment vertical="center"/>
    </xf>
    <xf numFmtId="1" fontId="6" fillId="0" borderId="0" xfId="0" applyNumberFormat="1" applyFont="1" applyFill="1" applyBorder="1"/>
    <xf numFmtId="14" fontId="6" fillId="0" borderId="0" xfId="0" applyNumberFormat="1" applyFont="1" applyFill="1" applyBorder="1"/>
    <xf numFmtId="164" fontId="6" fillId="0" borderId="0" xfId="0" applyNumberFormat="1" applyFont="1" applyFill="1" applyBorder="1"/>
    <xf numFmtId="166" fontId="6" fillId="0" borderId="0" xfId="0" applyNumberFormat="1" applyFont="1" applyFill="1" applyBorder="1"/>
    <xf numFmtId="2" fontId="6" fillId="0" borderId="0" xfId="0" applyNumberFormat="1" applyFont="1" applyFill="1" applyBorder="1"/>
    <xf numFmtId="0" fontId="6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22" fillId="4" borderId="0" xfId="0" applyFont="1" applyFill="1" applyBorder="1" applyAlignment="1">
      <alignment horizontal="center" vertical="top" shrinkToFit="1"/>
    </xf>
    <xf numFmtId="0" fontId="22" fillId="5" borderId="0" xfId="0" applyFont="1" applyFill="1" applyBorder="1" applyAlignment="1">
      <alignment horizontal="left" shrinkToFit="1"/>
    </xf>
    <xf numFmtId="0" fontId="20" fillId="5" borderId="0" xfId="0" applyFont="1" applyFill="1" applyBorder="1" applyAlignment="1" applyProtection="1">
      <alignment vertical="top" wrapText="1"/>
      <protection locked="0"/>
    </xf>
    <xf numFmtId="0" fontId="4" fillId="0" borderId="0" xfId="0" applyFont="1" applyFill="1" applyBorder="1"/>
    <xf numFmtId="0" fontId="20" fillId="0" borderId="0" xfId="0" applyFont="1" applyFill="1" applyBorder="1" applyAlignment="1">
      <alignment vertical="center" shrinkToFit="1"/>
    </xf>
    <xf numFmtId="0" fontId="20" fillId="0" borderId="0" xfId="0" applyFont="1" applyFill="1" applyBorder="1" applyAlignment="1">
      <alignment shrinkToFit="1"/>
    </xf>
    <xf numFmtId="0" fontId="20" fillId="2" borderId="9" xfId="0" applyFont="1" applyFill="1" applyBorder="1" applyAlignment="1" applyProtection="1">
      <alignment vertical="center" wrapText="1"/>
      <protection locked="0"/>
    </xf>
    <xf numFmtId="165" fontId="6" fillId="0" borderId="0" xfId="0" applyNumberFormat="1" applyFont="1" applyFill="1" applyBorder="1"/>
    <xf numFmtId="1" fontId="6" fillId="0" borderId="0" xfId="0" applyNumberFormat="1" applyFont="1" applyFill="1" applyBorder="1" applyAlignment="1">
      <alignment horizontal="center"/>
    </xf>
    <xf numFmtId="0" fontId="6" fillId="0" borderId="0" xfId="0" applyFont="1" applyFill="1" applyBorder="1" applyAlignment="1">
      <alignment horizontal="left"/>
    </xf>
    <xf numFmtId="0" fontId="27" fillId="0" borderId="0" xfId="0" applyFont="1" applyFill="1" applyBorder="1"/>
    <xf numFmtId="0" fontId="27" fillId="0" borderId="0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right"/>
    </xf>
    <xf numFmtId="0" fontId="4" fillId="0" borderId="0" xfId="0" applyFont="1" applyFill="1" applyBorder="1" applyAlignment="1">
      <alignment horizontal="right"/>
    </xf>
    <xf numFmtId="2" fontId="6" fillId="0" borderId="0" xfId="0" applyNumberFormat="1" applyFont="1" applyFill="1" applyBorder="1" applyAlignment="1">
      <alignment horizontal="right"/>
    </xf>
    <xf numFmtId="0" fontId="23" fillId="4" borderId="13" xfId="0" applyFont="1" applyFill="1" applyBorder="1" applyAlignment="1">
      <alignment horizontal="center" vertical="center"/>
    </xf>
    <xf numFmtId="14" fontId="20" fillId="3" borderId="13" xfId="0" applyNumberFormat="1" applyFont="1" applyFill="1" applyBorder="1" applyAlignment="1" applyProtection="1">
      <alignment horizontal="center" vertical="center"/>
      <protection locked="0"/>
    </xf>
    <xf numFmtId="20" fontId="20" fillId="3" borderId="13" xfId="0" applyNumberFormat="1" applyFont="1" applyFill="1" applyBorder="1" applyAlignment="1" applyProtection="1">
      <alignment horizontal="center" vertical="center"/>
      <protection locked="0"/>
    </xf>
    <xf numFmtId="2" fontId="20" fillId="3" borderId="14" xfId="0" applyNumberFormat="1" applyFont="1" applyFill="1" applyBorder="1" applyAlignment="1" applyProtection="1">
      <alignment vertical="center"/>
      <protection locked="0"/>
    </xf>
    <xf numFmtId="2" fontId="20" fillId="3" borderId="12" xfId="0" applyNumberFormat="1" applyFont="1" applyFill="1" applyBorder="1" applyAlignment="1" applyProtection="1">
      <alignment vertical="center"/>
      <protection locked="0"/>
    </xf>
    <xf numFmtId="14" fontId="20" fillId="2" borderId="13" xfId="0" applyNumberFormat="1" applyFont="1" applyFill="1" applyBorder="1" applyAlignment="1">
      <alignment horizontal="center" vertical="center"/>
    </xf>
    <xf numFmtId="1" fontId="23" fillId="3" borderId="14" xfId="0" applyNumberFormat="1" applyFont="1" applyFill="1" applyBorder="1" applyAlignment="1" applyProtection="1">
      <alignment vertical="center"/>
      <protection locked="0"/>
    </xf>
    <xf numFmtId="1" fontId="20" fillId="3" borderId="12" xfId="0" applyNumberFormat="1" applyFont="1" applyFill="1" applyBorder="1" applyAlignment="1" applyProtection="1">
      <alignment vertical="center"/>
      <protection locked="0"/>
    </xf>
    <xf numFmtId="2" fontId="23" fillId="3" borderId="14" xfId="0" applyNumberFormat="1" applyFont="1" applyFill="1" applyBorder="1" applyAlignment="1" applyProtection="1">
      <alignment vertical="center"/>
      <protection locked="0"/>
    </xf>
    <xf numFmtId="165" fontId="23" fillId="3" borderId="14" xfId="0" applyNumberFormat="1" applyFont="1" applyFill="1" applyBorder="1" applyAlignment="1" applyProtection="1">
      <alignment vertical="center"/>
      <protection locked="0"/>
    </xf>
    <xf numFmtId="165" fontId="20" fillId="3" borderId="12" xfId="0" applyNumberFormat="1" applyFont="1" applyFill="1" applyBorder="1" applyAlignment="1" applyProtection="1">
      <alignment vertical="center"/>
      <protection locked="0"/>
    </xf>
    <xf numFmtId="0" fontId="3" fillId="0" borderId="0" xfId="0" applyFont="1" applyFill="1" applyBorder="1"/>
    <xf numFmtId="0" fontId="13" fillId="5" borderId="0" xfId="4" applyFont="1" applyFill="1" applyBorder="1" applyAlignment="1">
      <alignment horizontal="left" vertical="top" wrapText="1"/>
    </xf>
    <xf numFmtId="0" fontId="5" fillId="4" borderId="0" xfId="4" applyFont="1" applyFill="1" applyBorder="1" applyAlignment="1">
      <alignment horizontal="left" vertical="top" wrapText="1"/>
    </xf>
    <xf numFmtId="0" fontId="16" fillId="0" borderId="0" xfId="1" applyFont="1" applyFill="1" applyBorder="1" applyAlignment="1" applyProtection="1">
      <alignment horizontal="center" vertical="center"/>
    </xf>
    <xf numFmtId="49" fontId="5" fillId="3" borderId="6" xfId="4" applyNumberFormat="1" applyFont="1" applyFill="1" applyBorder="1" applyAlignment="1" applyProtection="1">
      <alignment horizontal="left" vertical="top" shrinkToFit="1"/>
      <protection locked="0"/>
    </xf>
    <xf numFmtId="49" fontId="5" fillId="3" borderId="5" xfId="4" applyNumberFormat="1" applyFont="1" applyFill="1" applyBorder="1" applyAlignment="1" applyProtection="1">
      <alignment horizontal="left" vertical="top" shrinkToFit="1"/>
      <protection locked="0"/>
    </xf>
    <xf numFmtId="49" fontId="5" fillId="3" borderId="4" xfId="4" applyNumberFormat="1" applyFont="1" applyFill="1" applyBorder="1" applyAlignment="1" applyProtection="1">
      <alignment horizontal="left" vertical="top" shrinkToFit="1"/>
      <protection locked="0"/>
    </xf>
    <xf numFmtId="49" fontId="5" fillId="3" borderId="6" xfId="4" applyNumberFormat="1" applyFont="1" applyFill="1" applyBorder="1" applyAlignment="1" applyProtection="1">
      <alignment horizontal="left" vertical="center" shrinkToFit="1"/>
      <protection locked="0"/>
    </xf>
    <xf numFmtId="49" fontId="5" fillId="3" borderId="5" xfId="4" applyNumberFormat="1" applyFont="1" applyFill="1" applyBorder="1" applyAlignment="1" applyProtection="1">
      <alignment horizontal="left" vertical="center" shrinkToFit="1"/>
      <protection locked="0"/>
    </xf>
    <xf numFmtId="49" fontId="5" fillId="3" borderId="4" xfId="4" applyNumberFormat="1" applyFont="1" applyFill="1" applyBorder="1" applyAlignment="1" applyProtection="1">
      <alignment horizontal="left" vertical="center" shrinkToFit="1"/>
      <protection locked="0"/>
    </xf>
    <xf numFmtId="14" fontId="17" fillId="5" borderId="0" xfId="4" applyNumberFormat="1" applyFont="1" applyFill="1" applyBorder="1" applyAlignment="1">
      <alignment horizontal="center" vertical="center" shrinkToFit="1"/>
    </xf>
    <xf numFmtId="0" fontId="5" fillId="5" borderId="0" xfId="4" applyFont="1" applyFill="1" applyBorder="1" applyAlignment="1">
      <alignment horizontal="left" vertical="top" wrapText="1"/>
    </xf>
    <xf numFmtId="0" fontId="20" fillId="3" borderId="8" xfId="0" applyFont="1" applyFill="1" applyBorder="1" applyAlignment="1" applyProtection="1">
      <alignment horizontal="center" shrinkToFit="1"/>
      <protection locked="0"/>
    </xf>
    <xf numFmtId="0" fontId="20" fillId="3" borderId="7" xfId="0" applyFont="1" applyFill="1" applyBorder="1" applyAlignment="1" applyProtection="1">
      <alignment horizontal="center" shrinkToFit="1"/>
      <protection locked="0"/>
    </xf>
    <xf numFmtId="0" fontId="22" fillId="5" borderId="0" xfId="0" applyFont="1" applyFill="1" applyBorder="1" applyAlignment="1">
      <alignment horizontal="left" shrinkToFit="1"/>
    </xf>
    <xf numFmtId="0" fontId="22" fillId="4" borderId="0" xfId="0" applyFont="1" applyFill="1" applyBorder="1" applyAlignment="1">
      <alignment horizontal="center" shrinkToFit="1"/>
    </xf>
    <xf numFmtId="0" fontId="22" fillId="4" borderId="8" xfId="0" applyFont="1" applyFill="1" applyBorder="1" applyAlignment="1">
      <alignment horizontal="center" shrinkToFit="1"/>
    </xf>
    <xf numFmtId="0" fontId="22" fillId="4" borderId="7" xfId="0" applyFont="1" applyFill="1" applyBorder="1" applyAlignment="1">
      <alignment horizontal="center" shrinkToFit="1"/>
    </xf>
    <xf numFmtId="0" fontId="20" fillId="4" borderId="8" xfId="0" applyFont="1" applyFill="1" applyBorder="1" applyAlignment="1">
      <alignment horizontal="center" shrinkToFit="1"/>
    </xf>
    <xf numFmtId="0" fontId="20" fillId="4" borderId="7" xfId="0" applyFont="1" applyFill="1" applyBorder="1" applyAlignment="1">
      <alignment horizontal="center" shrinkToFit="1"/>
    </xf>
    <xf numFmtId="0" fontId="24" fillId="5" borderId="0" xfId="0" applyFont="1" applyFill="1" applyBorder="1" applyAlignment="1">
      <alignment horizontal="left" vertical="center"/>
    </xf>
    <xf numFmtId="0" fontId="22" fillId="4" borderId="8" xfId="0" applyFont="1" applyFill="1" applyBorder="1" applyAlignment="1">
      <alignment horizontal="center" wrapText="1" shrinkToFit="1"/>
    </xf>
    <xf numFmtId="0" fontId="22" fillId="3" borderId="8" xfId="0" applyFont="1" applyFill="1" applyBorder="1" applyAlignment="1" applyProtection="1">
      <alignment horizontal="center" shrinkToFit="1"/>
      <protection locked="0"/>
    </xf>
    <xf numFmtId="0" fontId="22" fillId="3" borderId="7" xfId="0" applyFont="1" applyFill="1" applyBorder="1" applyAlignment="1" applyProtection="1">
      <alignment horizontal="center" shrinkToFit="1"/>
      <protection locked="0"/>
    </xf>
    <xf numFmtId="0" fontId="20" fillId="3" borderId="0" xfId="0" applyFont="1" applyFill="1" applyBorder="1" applyAlignment="1" applyProtection="1">
      <alignment horizontal="left" vertical="top" wrapText="1"/>
      <protection locked="0"/>
    </xf>
    <xf numFmtId="0" fontId="26" fillId="5" borderId="0" xfId="0" applyFont="1" applyFill="1" applyBorder="1" applyAlignment="1">
      <alignment horizontal="center" vertical="center" wrapText="1"/>
    </xf>
    <xf numFmtId="0" fontId="25" fillId="5" borderId="0" xfId="0" applyFont="1" applyFill="1" applyBorder="1" applyAlignment="1">
      <alignment horizontal="left" shrinkToFit="1"/>
    </xf>
    <xf numFmtId="0" fontId="22" fillId="4" borderId="0" xfId="0" applyFont="1" applyFill="1" applyBorder="1" applyAlignment="1">
      <alignment horizontal="center" vertical="center" shrinkToFit="1"/>
    </xf>
    <xf numFmtId="0" fontId="22" fillId="4" borderId="8" xfId="0" applyFont="1" applyFill="1" applyBorder="1" applyAlignment="1">
      <alignment horizontal="center" vertical="center" shrinkToFit="1"/>
    </xf>
    <xf numFmtId="0" fontId="22" fillId="4" borderId="7" xfId="0" applyFont="1" applyFill="1" applyBorder="1" applyAlignment="1">
      <alignment horizontal="center" vertical="center" shrinkToFit="1"/>
    </xf>
    <xf numFmtId="0" fontId="22" fillId="4" borderId="8" xfId="0" applyFont="1" applyFill="1" applyBorder="1" applyAlignment="1">
      <alignment horizontal="center" vertical="center" wrapText="1" shrinkToFit="1"/>
    </xf>
    <xf numFmtId="0" fontId="22" fillId="4" borderId="7" xfId="0" applyFont="1" applyFill="1" applyBorder="1" applyAlignment="1">
      <alignment horizontal="center" vertical="center" wrapText="1" shrinkToFit="1"/>
    </xf>
    <xf numFmtId="0" fontId="28" fillId="5" borderId="0" xfId="0" applyFont="1" applyFill="1" applyBorder="1" applyAlignment="1">
      <alignment horizontal="center" wrapText="1"/>
    </xf>
    <xf numFmtId="0" fontId="22" fillId="5" borderId="0" xfId="0" applyFont="1" applyFill="1" applyBorder="1" applyAlignment="1">
      <alignment horizontal="left" vertical="center"/>
    </xf>
    <xf numFmtId="0" fontId="21" fillId="5" borderId="0" xfId="0" applyFont="1" applyFill="1" applyBorder="1" applyAlignment="1">
      <alignment horizontal="left" vertical="center"/>
    </xf>
    <xf numFmtId="0" fontId="20" fillId="3" borderId="9" xfId="0" applyFont="1" applyFill="1" applyBorder="1" applyAlignment="1" applyProtection="1">
      <alignment horizontal="left" vertical="top" wrapText="1"/>
      <protection locked="0"/>
    </xf>
    <xf numFmtId="0" fontId="20" fillId="3" borderId="10" xfId="0" applyFont="1" applyFill="1" applyBorder="1" applyAlignment="1" applyProtection="1">
      <alignment horizontal="left" vertical="top" wrapText="1"/>
      <protection locked="0"/>
    </xf>
    <xf numFmtId="0" fontId="20" fillId="3" borderId="9" xfId="0" applyFont="1" applyFill="1" applyBorder="1" applyAlignment="1" applyProtection="1">
      <alignment horizontal="center" vertical="center" wrapText="1"/>
      <protection locked="0"/>
    </xf>
    <xf numFmtId="0" fontId="22" fillId="2" borderId="2" xfId="0" applyFont="1" applyFill="1" applyBorder="1" applyAlignment="1">
      <alignment horizontal="left" vertical="center" wrapText="1"/>
    </xf>
    <xf numFmtId="0" fontId="22" fillId="2" borderId="11" xfId="0" applyFont="1" applyFill="1" applyBorder="1" applyAlignment="1">
      <alignment horizontal="left" vertical="center" wrapText="1"/>
    </xf>
    <xf numFmtId="165" fontId="20" fillId="3" borderId="10" xfId="0" applyNumberFormat="1" applyFont="1" applyFill="1" applyBorder="1" applyAlignment="1" applyProtection="1">
      <alignment horizontal="right" vertical="center" wrapText="1"/>
      <protection locked="0"/>
    </xf>
    <xf numFmtId="165" fontId="20" fillId="3" borderId="11" xfId="0" applyNumberFormat="1" applyFont="1" applyFill="1" applyBorder="1" applyAlignment="1" applyProtection="1">
      <alignment horizontal="right" vertical="center" wrapText="1"/>
      <protection locked="0"/>
    </xf>
  </cellXfs>
  <cellStyles count="6">
    <cellStyle name="Link" xfId="1" builtinId="8"/>
    <cellStyle name="Normal" xfId="5" xr:uid="{00000000-0005-0000-0000-000001000000}"/>
    <cellStyle name="Standard" xfId="0" builtinId="0"/>
    <cellStyle name="Standard 2" xfId="2" xr:uid="{00000000-0005-0000-0000-000003000000}"/>
    <cellStyle name="Standard 3" xfId="3" xr:uid="{00000000-0005-0000-0000-000004000000}"/>
    <cellStyle name="Standard 4" xfId="4" xr:uid="{00000000-0005-0000-0000-000005000000}"/>
  </cellStyles>
  <dxfs count="53">
    <dxf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theme="4" tint="0.79998168889431442"/>
      </font>
    </dxf>
    <dxf>
      <font>
        <b/>
        <i val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32"/>
  <sheetViews>
    <sheetView tabSelected="1" zoomScaleNormal="100" zoomScaleSheetLayoutView="100" workbookViewId="0">
      <selection activeCell="G4" sqref="G4"/>
    </sheetView>
  </sheetViews>
  <sheetFormatPr baseColWidth="10" defaultColWidth="11.42578125" defaultRowHeight="12.75" x14ac:dyDescent="0.2"/>
  <cols>
    <col min="1" max="1" width="4.140625" style="3" customWidth="1"/>
    <col min="2" max="7" width="12.28515625" style="3" customWidth="1"/>
    <col min="8" max="8" width="4.140625" style="3" customWidth="1"/>
    <col min="9" max="18" width="12.28515625" style="3" customWidth="1"/>
    <col min="19" max="21" width="12.28515625" style="3" hidden="1" customWidth="1"/>
    <col min="22" max="23" width="50.85546875" style="3" hidden="1" customWidth="1"/>
    <col min="24" max="30" width="11.42578125" style="3" customWidth="1"/>
    <col min="31" max="16384" width="11.42578125" style="3"/>
  </cols>
  <sheetData>
    <row r="1" spans="1:27" ht="15" x14ac:dyDescent="0.25">
      <c r="A1" s="19"/>
      <c r="B1" s="19"/>
      <c r="C1" s="19"/>
      <c r="D1" s="19"/>
      <c r="E1" s="19"/>
      <c r="F1" s="19"/>
      <c r="G1" s="19"/>
      <c r="H1" s="21"/>
      <c r="I1" s="40" t="str">
        <f ca="1">OFFSET(V6,0,$U$2)</f>
        <v>Hinweise zum Ausfüllen:</v>
      </c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3" t="s">
        <v>0</v>
      </c>
      <c r="W1" s="23" t="s">
        <v>1</v>
      </c>
      <c r="X1" s="19"/>
      <c r="Y1" s="19"/>
      <c r="Z1" s="19"/>
      <c r="AA1" s="19"/>
    </row>
    <row r="2" spans="1:27" ht="15" x14ac:dyDescent="0.25">
      <c r="A2" s="19"/>
      <c r="B2" s="39" t="str">
        <f ca="1">OFFSET(V5,0,$U$2)</f>
        <v>Bitte füllen Sie alle grünen Felder aus!</v>
      </c>
      <c r="C2" s="19"/>
      <c r="D2" s="19"/>
      <c r="E2" s="19"/>
      <c r="F2" s="38" t="str">
        <f ca="1">OFFSET(V1,0,$U$2)</f>
        <v>Language:</v>
      </c>
      <c r="G2" s="37" t="s">
        <v>2</v>
      </c>
      <c r="H2" s="21" t="s">
        <v>3</v>
      </c>
      <c r="I2" s="28" t="str">
        <f ca="1">OFFSET(V2,0,$U$2)</f>
        <v>Please click here to change the language setting to English</v>
      </c>
      <c r="J2" s="20"/>
      <c r="K2" s="20"/>
      <c r="L2" s="20"/>
      <c r="M2" s="20"/>
      <c r="N2" s="20"/>
      <c r="O2" s="20"/>
      <c r="P2" s="20"/>
      <c r="Q2" s="20"/>
      <c r="R2" s="20"/>
      <c r="S2" s="20" t="s">
        <v>2</v>
      </c>
      <c r="T2" s="20">
        <v>0</v>
      </c>
      <c r="U2" s="20">
        <f>VLOOKUP(G2,S2:T3,2,0)</f>
        <v>0</v>
      </c>
      <c r="V2" s="23" t="s">
        <v>4</v>
      </c>
      <c r="W2" s="23" t="s">
        <v>5</v>
      </c>
      <c r="X2" s="19"/>
      <c r="Y2" s="19"/>
      <c r="Z2" s="19"/>
      <c r="AA2" s="19"/>
    </row>
    <row r="3" spans="1:27" ht="15" x14ac:dyDescent="0.25">
      <c r="A3" s="19"/>
      <c r="B3" s="19"/>
      <c r="C3" s="19"/>
      <c r="D3" s="19"/>
      <c r="E3" s="19"/>
      <c r="F3" s="19"/>
      <c r="G3" s="2"/>
      <c r="H3" s="21"/>
      <c r="I3" s="28"/>
      <c r="J3" s="20"/>
      <c r="K3" s="20"/>
      <c r="L3" s="20"/>
      <c r="M3" s="20"/>
      <c r="N3" s="20"/>
      <c r="O3" s="20"/>
      <c r="P3" s="20"/>
      <c r="Q3" s="20"/>
      <c r="R3" s="20"/>
      <c r="S3" s="20" t="s">
        <v>6</v>
      </c>
      <c r="T3" s="20">
        <v>1</v>
      </c>
      <c r="U3" s="20"/>
      <c r="V3" s="23" t="s">
        <v>7</v>
      </c>
      <c r="W3" s="23" t="s">
        <v>8</v>
      </c>
      <c r="X3" s="19"/>
      <c r="Y3" s="19"/>
      <c r="Z3" s="19"/>
      <c r="AA3" s="19"/>
    </row>
    <row r="4" spans="1:27" ht="31.5" x14ac:dyDescent="0.5">
      <c r="A4" s="19"/>
      <c r="B4" s="36" t="str">
        <f ca="1">OFFSET(V3,0,$U$2)</f>
        <v xml:space="preserve">Ergebnisabgabe </v>
      </c>
      <c r="C4" s="19"/>
      <c r="D4" s="19"/>
      <c r="F4" s="35" t="str">
        <f ca="1">IF(MAX(ges!F2:F106)&lt;10,VALUE(YEAR(TODAY()-30))-2000,VALUE(YEAR(MAX(ges!F2:F106)))-2000)&amp;"P"</f>
        <v>25P</v>
      </c>
      <c r="G4" s="34"/>
      <c r="H4" s="21" t="s">
        <v>3</v>
      </c>
      <c r="I4" s="28" t="str">
        <f ca="1">OFFSET(V8,0,$U$2)</f>
        <v>Bitte hier die Ringversuchsnummer eintragen.</v>
      </c>
      <c r="J4" s="20"/>
      <c r="K4" s="20"/>
      <c r="L4" s="20"/>
      <c r="M4" s="20"/>
      <c r="N4" s="20"/>
      <c r="O4" s="20"/>
      <c r="P4" s="20"/>
      <c r="Q4" s="20"/>
      <c r="R4" s="20"/>
      <c r="S4" s="20" t="str">
        <f ca="1">F4&amp;G4</f>
        <v>25P</v>
      </c>
      <c r="T4" s="20"/>
      <c r="U4" s="20"/>
      <c r="V4" s="23" t="str">
        <f>"Staubringversuch "&amp;V20</f>
        <v xml:space="preserve">Staubringversuch </v>
      </c>
      <c r="W4" s="23" t="str">
        <f>"Dust Proficiency Test "&amp;W20</f>
        <v xml:space="preserve">Dust Proficiency Test </v>
      </c>
      <c r="X4" s="19"/>
      <c r="Y4" s="19"/>
      <c r="Z4" s="19"/>
      <c r="AA4" s="19"/>
    </row>
    <row r="5" spans="1:27" ht="15" x14ac:dyDescent="0.25">
      <c r="A5" s="19"/>
      <c r="B5" s="19" t="str">
        <f ca="1">OFFSET(V4,0,$U$2)</f>
        <v xml:space="preserve">Staubringversuch </v>
      </c>
      <c r="C5" s="19"/>
      <c r="D5" s="19"/>
      <c r="E5" s="19"/>
      <c r="F5" s="19"/>
      <c r="G5" s="2"/>
      <c r="H5" s="21"/>
      <c r="I5" s="28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3" t="s">
        <v>9</v>
      </c>
      <c r="W5" s="23" t="s">
        <v>10</v>
      </c>
      <c r="X5" s="19"/>
      <c r="Y5" s="19"/>
      <c r="Z5" s="19"/>
      <c r="AA5" s="19"/>
    </row>
    <row r="6" spans="1:27" ht="15" x14ac:dyDescent="0.25">
      <c r="A6" s="19"/>
      <c r="B6" s="19"/>
      <c r="C6" s="19"/>
      <c r="D6" s="19"/>
      <c r="E6" s="19"/>
      <c r="F6" s="19"/>
      <c r="G6" s="19"/>
      <c r="H6" s="21"/>
      <c r="I6" s="28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3" t="s">
        <v>11</v>
      </c>
      <c r="W6" s="23" t="s">
        <v>12</v>
      </c>
      <c r="X6" s="19"/>
      <c r="Y6" s="19"/>
      <c r="Z6" s="19"/>
      <c r="AA6" s="19"/>
    </row>
    <row r="7" spans="1:27" ht="15" x14ac:dyDescent="0.25">
      <c r="A7" s="19"/>
      <c r="B7" s="27" t="str">
        <f ca="1">OFFSET(V9,0,$U$2)</f>
        <v>Teilnehmer:</v>
      </c>
      <c r="C7" s="19"/>
      <c r="D7" s="20"/>
      <c r="E7" s="20"/>
      <c r="F7" s="20"/>
      <c r="G7" s="33"/>
      <c r="H7" s="21"/>
      <c r="I7" s="28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3" t="s">
        <v>13</v>
      </c>
      <c r="W7" s="23" t="s">
        <v>14</v>
      </c>
      <c r="X7" s="19"/>
      <c r="Y7" s="19"/>
      <c r="Z7" s="19"/>
      <c r="AA7" s="19"/>
    </row>
    <row r="8" spans="1:27" ht="15" x14ac:dyDescent="0.25">
      <c r="A8" s="19"/>
      <c r="B8" s="19"/>
      <c r="C8" s="31" t="str">
        <f ca="1">OFFSET(V11,0,$U$2)</f>
        <v>Firma/Organisation:</v>
      </c>
      <c r="D8" s="133"/>
      <c r="E8" s="134"/>
      <c r="F8" s="134"/>
      <c r="G8" s="135"/>
      <c r="H8" s="21" t="s">
        <v>3</v>
      </c>
      <c r="I8" s="28" t="str">
        <f ca="1">OFFSET(V12,0,$U$2)</f>
        <v>Bitte tragen Sie hier den Namen Ihrer Firma/Messstelle/Organisation etc. ein.</v>
      </c>
      <c r="J8" s="20"/>
      <c r="K8" s="20"/>
      <c r="L8" s="20"/>
      <c r="M8" s="20"/>
      <c r="N8" s="20"/>
      <c r="O8" s="20"/>
      <c r="P8" s="32"/>
      <c r="Q8" s="32"/>
      <c r="R8" s="32"/>
      <c r="S8" s="20">
        <f ca="1">INDIRECT("D8")</f>
        <v>0</v>
      </c>
      <c r="T8" s="32"/>
      <c r="U8" s="20"/>
      <c r="V8" s="23" t="s">
        <v>15</v>
      </c>
      <c r="W8" s="23" t="s">
        <v>16</v>
      </c>
      <c r="X8" s="19"/>
      <c r="Y8" s="19"/>
      <c r="Z8" s="19"/>
      <c r="AA8" s="19"/>
    </row>
    <row r="9" spans="1:27" ht="15" x14ac:dyDescent="0.25">
      <c r="A9" s="19"/>
      <c r="B9" s="19"/>
      <c r="C9" s="31" t="str">
        <f ca="1">OFFSET(V13,0,$U$2)</f>
        <v>Standort (Stadt):</v>
      </c>
      <c r="D9" s="130"/>
      <c r="E9" s="131"/>
      <c r="F9" s="131"/>
      <c r="G9" s="132"/>
      <c r="H9" s="21" t="s">
        <v>3</v>
      </c>
      <c r="I9" s="28" t="str">
        <f ca="1">OFFSET(V14,0,$U$2)</f>
        <v>Bitte tragen Sie hier ein, von welchem Standort diese Teilnahme durchgeführt wurde.</v>
      </c>
      <c r="J9" s="20"/>
      <c r="K9" s="20"/>
      <c r="L9" s="20"/>
      <c r="M9" s="20"/>
      <c r="N9" s="20"/>
      <c r="O9" s="20"/>
      <c r="P9" s="32"/>
      <c r="Q9" s="32"/>
      <c r="R9" s="32"/>
      <c r="S9" s="20">
        <f ca="1">INDIRECT("D9")</f>
        <v>0</v>
      </c>
      <c r="T9" s="32"/>
      <c r="U9" s="20"/>
      <c r="V9" s="23" t="s">
        <v>17</v>
      </c>
      <c r="W9" s="23" t="s">
        <v>18</v>
      </c>
      <c r="X9" s="19"/>
      <c r="Y9" s="19"/>
      <c r="Z9" s="19"/>
      <c r="AA9" s="19"/>
    </row>
    <row r="10" spans="1:27" ht="15" x14ac:dyDescent="0.25">
      <c r="A10" s="19"/>
      <c r="B10" s="19"/>
      <c r="C10" s="31" t="str">
        <f ca="1">OFFSET(V10,0,$U$2)</f>
        <v>E-Mail:</v>
      </c>
      <c r="D10" s="130"/>
      <c r="E10" s="131"/>
      <c r="F10" s="131"/>
      <c r="G10" s="132"/>
      <c r="H10" s="21" t="s">
        <v>3</v>
      </c>
      <c r="I10" s="28" t="str">
        <f ca="1">OFFSET(V28,0,$U$2)</f>
        <v>An diese Email-Adresse wird eine Eingangsbestätigung gesendet.</v>
      </c>
      <c r="J10" s="20"/>
      <c r="K10" s="20"/>
      <c r="L10" s="20"/>
      <c r="M10" s="20"/>
      <c r="N10" s="20"/>
      <c r="O10" s="20"/>
      <c r="P10" s="32"/>
      <c r="Q10" s="32"/>
      <c r="R10" s="32"/>
      <c r="S10" s="20">
        <f ca="1">INDIRECT("D10")</f>
        <v>0</v>
      </c>
      <c r="T10" s="32"/>
      <c r="U10" s="20"/>
      <c r="V10" s="23" t="s">
        <v>19</v>
      </c>
      <c r="W10" s="23" t="s">
        <v>20</v>
      </c>
      <c r="X10" s="19"/>
      <c r="Y10" s="19"/>
      <c r="Z10" s="19"/>
      <c r="AA10" s="19"/>
    </row>
    <row r="11" spans="1:27" ht="15" x14ac:dyDescent="0.25">
      <c r="A11" s="19"/>
      <c r="B11" s="19"/>
      <c r="C11" s="31" t="str">
        <f ca="1">OFFSET(V15,0,$U$2)</f>
        <v>ID-Code:</v>
      </c>
      <c r="D11" s="30"/>
      <c r="E11" s="19"/>
      <c r="F11" s="19"/>
      <c r="G11" s="19"/>
      <c r="H11" s="21" t="s">
        <v>3</v>
      </c>
      <c r="I11" s="28" t="str">
        <f ca="1">OFFSET(V16,0,$U$2)</f>
        <v>Bitte tragen Sie hier Ihren 4-stelligen ID-Code ein. Sie finden den Code in Ihrer Einladung zum Ringversuch.</v>
      </c>
      <c r="J11" s="20"/>
      <c r="K11" s="20"/>
      <c r="L11" s="20"/>
      <c r="M11" s="20"/>
      <c r="N11" s="20"/>
      <c r="O11" s="20"/>
      <c r="P11" s="29"/>
      <c r="Q11" s="29"/>
      <c r="R11" s="29"/>
      <c r="S11" s="20">
        <f ca="1">INDIRECT("D11")</f>
        <v>0</v>
      </c>
      <c r="T11" s="29"/>
      <c r="U11" s="20"/>
      <c r="V11" s="23" t="s">
        <v>21</v>
      </c>
      <c r="W11" s="23" t="s">
        <v>22</v>
      </c>
      <c r="X11" s="19"/>
      <c r="Y11" s="19"/>
      <c r="Z11" s="19"/>
      <c r="AA11" s="19"/>
    </row>
    <row r="12" spans="1:27" ht="15" x14ac:dyDescent="0.25">
      <c r="A12" s="19"/>
      <c r="B12" s="19"/>
      <c r="C12" s="19"/>
      <c r="D12" s="19"/>
      <c r="E12" s="19"/>
      <c r="F12" s="19"/>
      <c r="G12" s="19"/>
      <c r="H12" s="21"/>
      <c r="I12" s="28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3" t="s">
        <v>23</v>
      </c>
      <c r="W12" s="23" t="s">
        <v>24</v>
      </c>
      <c r="X12" s="19"/>
      <c r="Y12" s="19"/>
      <c r="Z12" s="19"/>
      <c r="AA12" s="19"/>
    </row>
    <row r="13" spans="1:27" ht="15" x14ac:dyDescent="0.25">
      <c r="A13" s="19"/>
      <c r="B13" s="27"/>
      <c r="C13" s="19"/>
      <c r="D13" s="19"/>
      <c r="E13" s="19"/>
      <c r="F13" s="19"/>
      <c r="G13" s="19"/>
      <c r="H13" s="21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3" t="s">
        <v>25</v>
      </c>
      <c r="W13" s="23" t="s">
        <v>26</v>
      </c>
      <c r="X13" s="19"/>
      <c r="Y13" s="19"/>
      <c r="Z13" s="19"/>
      <c r="AA13" s="19"/>
    </row>
    <row r="14" spans="1:27" ht="15" customHeight="1" x14ac:dyDescent="0.25">
      <c r="A14" s="19"/>
      <c r="B14" s="26" t="str">
        <f ca="1">OFFSET(V17,0,$U$2)</f>
        <v>Bitte tragen Sie Ihre Messergebnisse in den folgenden Tabellenblättern ein.</v>
      </c>
      <c r="C14" s="24"/>
      <c r="D14" s="24"/>
      <c r="E14" s="24"/>
      <c r="F14" s="24"/>
      <c r="G14" s="24"/>
      <c r="H14" s="21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3" t="s">
        <v>27</v>
      </c>
      <c r="W14" s="23" t="s">
        <v>28</v>
      </c>
      <c r="X14" s="19"/>
      <c r="Y14" s="19"/>
      <c r="Z14" s="19"/>
      <c r="AA14" s="19"/>
    </row>
    <row r="15" spans="1:27" ht="15" x14ac:dyDescent="0.25">
      <c r="A15" s="19"/>
      <c r="B15" s="25"/>
      <c r="C15" s="24"/>
      <c r="D15" s="24"/>
      <c r="E15" s="24"/>
      <c r="F15" s="24"/>
      <c r="G15" s="24"/>
      <c r="H15" s="21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3" t="s">
        <v>29</v>
      </c>
      <c r="W15" s="23" t="s">
        <v>30</v>
      </c>
      <c r="X15" s="19"/>
      <c r="Y15" s="19"/>
      <c r="Z15" s="19"/>
      <c r="AA15" s="19"/>
    </row>
    <row r="16" spans="1:27" ht="15" x14ac:dyDescent="0.25">
      <c r="A16" s="19"/>
      <c r="B16" s="137" t="str">
        <f ca="1">OFFSET(V18,0,$U$2)</f>
        <v>Die Frist für die Ergebnisabgabe endet 6 Wochen nach dem letzten Messtag im Ringversuch.</v>
      </c>
      <c r="C16" s="137"/>
      <c r="D16" s="137"/>
      <c r="E16" s="137"/>
      <c r="F16" s="137"/>
      <c r="G16" s="137"/>
      <c r="H16" s="21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3" t="s">
        <v>31</v>
      </c>
      <c r="W16" s="23" t="s">
        <v>32</v>
      </c>
      <c r="X16" s="19"/>
      <c r="Y16" s="19"/>
      <c r="Z16" s="19"/>
      <c r="AA16" s="19"/>
    </row>
    <row r="17" spans="1:27" ht="15" customHeight="1" x14ac:dyDescent="0.25">
      <c r="A17" s="19"/>
      <c r="B17" s="137"/>
      <c r="C17" s="137"/>
      <c r="D17" s="137"/>
      <c r="E17" s="137"/>
      <c r="F17" s="137"/>
      <c r="G17" s="137"/>
      <c r="H17" s="21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3" t="s">
        <v>33</v>
      </c>
      <c r="W17" s="23" t="s">
        <v>34</v>
      </c>
      <c r="X17" s="19"/>
      <c r="Y17" s="19"/>
      <c r="Z17" s="19"/>
      <c r="AA17" s="19"/>
    </row>
    <row r="18" spans="1:27" ht="15" x14ac:dyDescent="0.25">
      <c r="A18" s="19"/>
      <c r="B18" s="127" t="str">
        <f ca="1">IF(F18="","",OFFSET(V19,0,$U$2))</f>
        <v/>
      </c>
      <c r="C18" s="127"/>
      <c r="D18" s="127"/>
      <c r="E18" s="127"/>
      <c r="F18" s="136" t="str">
        <f ca="1">IF(MAX(ges!F2:F200)=0,"",MAX(ges!V2:V200))</f>
        <v/>
      </c>
      <c r="G18" s="136"/>
      <c r="H18" s="21"/>
      <c r="I18" s="20"/>
      <c r="J18" s="18"/>
      <c r="K18" s="18"/>
      <c r="L18" s="18"/>
      <c r="M18" s="18"/>
      <c r="N18" s="18"/>
      <c r="O18" s="18"/>
      <c r="P18" s="20"/>
      <c r="Q18" s="20"/>
      <c r="R18" s="20"/>
      <c r="S18" s="20"/>
      <c r="T18" s="20"/>
      <c r="U18" s="20"/>
      <c r="V18" s="23" t="str">
        <f>IF(G4&gt;9,"Die Frist für die Ergebnisabgabe endet 6 Wochen nach dem Tag des Ringversuchs.","Die Frist für die Ergebnisabgabe endet 6 Wochen nach dem letzten Messtag im Ringversuch.")</f>
        <v>Die Frist für die Ergebnisabgabe endet 6 Wochen nach dem letzten Messtag im Ringversuch.</v>
      </c>
      <c r="W18" s="23" t="str">
        <f>IF(G4&gt;9,"The deadline for submission of results ends 6 weeks after the day of the proficiency test.","The deadline for submission of results ends 6 weeks after the last measurement day in the proficiency test round.")</f>
        <v>The deadline for submission of results ends 6 weeks after the last measurement day in the proficiency test round.</v>
      </c>
      <c r="X18" s="19"/>
      <c r="Y18" s="19"/>
      <c r="Z18" s="19"/>
      <c r="AA18" s="19"/>
    </row>
    <row r="19" spans="1:27" ht="15" x14ac:dyDescent="0.25">
      <c r="A19" s="19"/>
      <c r="B19" s="127"/>
      <c r="C19" s="127"/>
      <c r="D19" s="127"/>
      <c r="E19" s="127"/>
      <c r="F19" s="136"/>
      <c r="G19" s="136"/>
      <c r="H19" s="21"/>
      <c r="I19" s="20"/>
      <c r="J19" s="18"/>
      <c r="K19" s="18"/>
      <c r="L19" s="18"/>
      <c r="M19" s="18"/>
      <c r="N19" s="18"/>
      <c r="O19" s="18"/>
      <c r="P19" s="20"/>
      <c r="Q19" s="20"/>
      <c r="R19" s="20"/>
      <c r="S19" s="20"/>
      <c r="T19" s="20"/>
      <c r="U19" s="20"/>
      <c r="V19" s="23" t="s">
        <v>35</v>
      </c>
      <c r="W19" s="23" t="s">
        <v>36</v>
      </c>
      <c r="X19" s="19"/>
      <c r="Y19" s="19"/>
      <c r="Z19" s="19"/>
      <c r="AA19" s="19"/>
    </row>
    <row r="20" spans="1:27" ht="15" x14ac:dyDescent="0.25">
      <c r="A20" s="19"/>
      <c r="C20" s="19"/>
      <c r="D20" s="19"/>
      <c r="E20" s="19"/>
      <c r="F20" s="19"/>
      <c r="G20" s="19"/>
      <c r="H20" s="21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3" t="str">
        <f>IF(G4="","",IF(G4&gt;9,"(Kurzversion)","(Standard-Version)"))</f>
        <v/>
      </c>
      <c r="W20" s="23" t="str">
        <f>IF(G4="","",IF(G4&gt;9,"(short version)","(standard version)"))</f>
        <v/>
      </c>
      <c r="X20" s="19"/>
      <c r="Y20" s="19"/>
      <c r="Z20" s="19"/>
      <c r="AA20" s="19"/>
    </row>
    <row r="21" spans="1:27" ht="15" x14ac:dyDescent="0.25">
      <c r="A21" s="19"/>
      <c r="B21" s="19" t="str">
        <f ca="1">OFFSET(V23,0,$U$2)</f>
        <v>Wenn Sie alle Eingaben geprüft haben, schicken Sie diese Datei bitte per E-Mail an:</v>
      </c>
      <c r="C21" s="19"/>
      <c r="D21" s="19"/>
      <c r="E21" s="19"/>
      <c r="F21" s="19"/>
      <c r="G21" s="19"/>
      <c r="H21" s="21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3"/>
      <c r="W21" s="23"/>
      <c r="X21" s="19"/>
      <c r="Y21" s="19"/>
      <c r="Z21" s="19"/>
      <c r="AA21" s="19"/>
    </row>
    <row r="22" spans="1:27" ht="31.5" customHeight="1" x14ac:dyDescent="0.25">
      <c r="A22" s="19"/>
      <c r="B22" s="129" t="str">
        <f ca="1">HYPERLINK("mailto:pt@hlnug.hessen.de?subject="&amp;B26&amp;"&amp;body="&amp;S22,"pt@hlnug.hessen.de")</f>
        <v>pt@hlnug.hessen.de</v>
      </c>
      <c r="C22" s="129"/>
      <c r="D22" s="129"/>
      <c r="E22" s="129"/>
      <c r="F22" s="129"/>
      <c r="G22" s="129"/>
      <c r="H22" s="21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 t="str">
        <f ca="1">OFFSET(V22,0,$U$2)</f>
        <v>### Bitte vergessen Sie nicht, die Excel-Datei mit Ihren Messergebnissen anzuhängen. ###</v>
      </c>
      <c r="T22" s="20"/>
      <c r="U22" s="20"/>
      <c r="V22" s="23" t="s">
        <v>37</v>
      </c>
      <c r="W22" s="23" t="s">
        <v>38</v>
      </c>
      <c r="X22" s="19"/>
      <c r="Y22" s="19"/>
      <c r="Z22" s="19"/>
      <c r="AA22" s="19"/>
    </row>
    <row r="23" spans="1:27" ht="15" x14ac:dyDescent="0.25">
      <c r="A23" s="19"/>
      <c r="B23" s="19"/>
      <c r="C23" s="19"/>
      <c r="D23" s="19"/>
      <c r="E23" s="19"/>
      <c r="F23" s="19"/>
      <c r="G23" s="19"/>
      <c r="H23" s="21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3" t="s">
        <v>39</v>
      </c>
      <c r="W23" s="23" t="s">
        <v>40</v>
      </c>
      <c r="X23" s="19"/>
      <c r="Y23" s="19"/>
      <c r="Z23" s="19"/>
      <c r="AA23" s="19"/>
    </row>
    <row r="24" spans="1:27" ht="15" x14ac:dyDescent="0.25">
      <c r="A24" s="19"/>
      <c r="B24" s="19" t="str">
        <f ca="1">OFFSET(V24,0,$U$2)</f>
        <v>Bitte verwenden Sie dabei folgenden Betreff:</v>
      </c>
      <c r="C24" s="19"/>
      <c r="D24" s="19"/>
      <c r="E24" s="19"/>
      <c r="F24" s="19"/>
      <c r="G24" s="19"/>
      <c r="H24" s="21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3" t="s">
        <v>41</v>
      </c>
      <c r="W24" s="23" t="s">
        <v>42</v>
      </c>
      <c r="X24" s="19"/>
      <c r="Y24" s="19"/>
      <c r="Z24" s="19"/>
      <c r="AA24" s="19"/>
    </row>
    <row r="25" spans="1:27" ht="15" x14ac:dyDescent="0.25">
      <c r="A25" s="19"/>
      <c r="B25" s="19"/>
      <c r="C25" s="19"/>
      <c r="D25" s="19"/>
      <c r="E25" s="19"/>
      <c r="F25" s="19"/>
      <c r="G25" s="19"/>
      <c r="H25" s="21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3" t="s">
        <v>43</v>
      </c>
      <c r="W25" s="23" t="s">
        <v>44</v>
      </c>
      <c r="X25" s="19"/>
      <c r="Y25" s="19"/>
      <c r="Z25" s="19"/>
      <c r="AA25" s="19"/>
    </row>
    <row r="26" spans="1:27" ht="15" x14ac:dyDescent="0.25">
      <c r="A26" s="19"/>
      <c r="B26" s="127" t="str">
        <f ca="1">"Results PT "&amp;F4&amp;G4&amp;" - ID-Code: "&amp;S11&amp;" ("&amp;S8&amp;")"</f>
        <v>Results PT 25P - ID-Code: 0 (0)</v>
      </c>
      <c r="C26" s="127"/>
      <c r="D26" s="127"/>
      <c r="E26" s="127"/>
      <c r="F26" s="127"/>
      <c r="G26" s="127"/>
      <c r="H26" s="21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3"/>
      <c r="W26" s="23"/>
      <c r="X26" s="19"/>
      <c r="Y26" s="19"/>
      <c r="Z26" s="19"/>
      <c r="AA26" s="19"/>
    </row>
    <row r="27" spans="1:27" ht="15" x14ac:dyDescent="0.25">
      <c r="A27" s="19"/>
      <c r="B27" s="127"/>
      <c r="C27" s="127"/>
      <c r="D27" s="127"/>
      <c r="E27" s="127"/>
      <c r="F27" s="127"/>
      <c r="G27" s="127"/>
      <c r="H27" s="21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3"/>
      <c r="W27" s="23"/>
      <c r="X27" s="19"/>
      <c r="Y27" s="19"/>
      <c r="Z27" s="19"/>
      <c r="AA27" s="19"/>
    </row>
    <row r="28" spans="1:27" ht="15" x14ac:dyDescent="0.25">
      <c r="A28" s="19"/>
      <c r="B28" s="128" t="str">
        <f ca="1">OFFSET(V25,0,$U$2)</f>
        <v>Wenn Sie auf die E-Mail-Adresse oben klicken, wird dieser Betreff automatisch übernommen.
Bitte vergessen Sie nicht, diese Datei vor dem versenden als Anhang hinzuzufügen!</v>
      </c>
      <c r="C28" s="128"/>
      <c r="D28" s="128"/>
      <c r="E28" s="128"/>
      <c r="F28" s="128"/>
      <c r="G28" s="128"/>
      <c r="H28" s="21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3" t="s">
        <v>45</v>
      </c>
      <c r="W28" s="23" t="s">
        <v>46</v>
      </c>
      <c r="X28" s="19"/>
      <c r="Y28" s="19"/>
      <c r="Z28" s="19"/>
      <c r="AA28" s="19"/>
    </row>
    <row r="29" spans="1:27" ht="15" x14ac:dyDescent="0.25">
      <c r="A29" s="19"/>
      <c r="B29" s="128"/>
      <c r="C29" s="128"/>
      <c r="D29" s="128"/>
      <c r="E29" s="128"/>
      <c r="F29" s="128"/>
      <c r="G29" s="128"/>
      <c r="H29" s="21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3"/>
      <c r="W29" s="23"/>
      <c r="X29" s="19"/>
      <c r="Y29" s="19"/>
      <c r="Z29" s="19"/>
      <c r="AA29" s="19"/>
    </row>
    <row r="30" spans="1:27" ht="15" x14ac:dyDescent="0.25">
      <c r="A30" s="19"/>
      <c r="B30" s="19"/>
      <c r="C30" s="19"/>
      <c r="D30" s="19"/>
      <c r="E30" s="19"/>
      <c r="F30" s="19"/>
      <c r="G30" s="19"/>
      <c r="H30" s="21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3"/>
      <c r="W30" s="23"/>
      <c r="X30" s="19"/>
      <c r="Y30" s="19"/>
      <c r="Z30" s="19"/>
      <c r="AA30" s="19"/>
    </row>
    <row r="31" spans="1:27" ht="15" x14ac:dyDescent="0.25">
      <c r="A31" s="19"/>
      <c r="B31" s="22" t="str">
        <f>"Version "&amp; spDokumentenVerison &amp;", "&amp; TEXT(spGenehmigerDatum,"tt.MM.jjjj") &amp;", "&amp; spBearbeiter</f>
        <v>Version 6, 29.10.2025, Cordes, Dr. Jens (HLNUG)</v>
      </c>
      <c r="C31" s="19"/>
      <c r="D31" s="19"/>
      <c r="E31" s="19"/>
      <c r="F31" s="19"/>
      <c r="G31" s="19"/>
      <c r="H31" s="21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X31" s="19"/>
      <c r="Y31" s="19"/>
      <c r="Z31" s="19"/>
      <c r="AA31" s="19"/>
    </row>
    <row r="32" spans="1:27" x14ac:dyDescent="0.2">
      <c r="A32" s="18"/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</row>
  </sheetData>
  <sheetProtection password="C72E" sheet="1" objects="1" scenarios="1"/>
  <mergeCells count="9">
    <mergeCell ref="B26:G27"/>
    <mergeCell ref="B28:G29"/>
    <mergeCell ref="B22:G22"/>
    <mergeCell ref="D9:G9"/>
    <mergeCell ref="D8:G8"/>
    <mergeCell ref="D10:G10"/>
    <mergeCell ref="B18:E19"/>
    <mergeCell ref="F18:G19"/>
    <mergeCell ref="B16:G17"/>
  </mergeCells>
  <dataValidations count="3">
    <dataValidation type="whole" allowBlank="1" showInputMessage="1" showErrorMessage="1" errorTitle="Round number" error="Please enter your PT round number._x000a__x000a_Bitte hier die Ringversuchsnummer eintragen." sqref="G4" xr:uid="{00000000-0002-0000-0000-000000000000}">
      <formula1>1</formula1>
      <formula2>99</formula2>
    </dataValidation>
    <dataValidation type="whole" allowBlank="1" showInputMessage="1" showErrorMessage="1" errorTitle="ID-Code" error="Please enter your 4-digit ID-code. You can find this code in the invitation letter for the proficiency test._x000a__x000a_Bitte tragen Sie hier Ihren 4-stelligen ID-Code ein. Sie finden den Code in Ihrer Einladung zum Ringversuch." sqref="D11" xr:uid="{00000000-0002-0000-0000-000001000000}">
      <formula1>1000</formula1>
      <formula2>9999</formula2>
    </dataValidation>
    <dataValidation type="list" allowBlank="1" showInputMessage="1" showErrorMessage="1" sqref="G2" xr:uid="{00000000-0002-0000-0000-000002000000}">
      <formula1>$S$2:$S$3</formula1>
    </dataValidation>
  </dataValidations>
  <pageMargins left="0.70866141732283472" right="0.70866141732283472" top="0.78740157480314965" bottom="0.78740157480314965" header="0.31496062992125984" footer="0.31496062992125984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M81"/>
  <sheetViews>
    <sheetView topLeftCell="A7" zoomScaleNormal="100" zoomScaleSheetLayoutView="85" workbookViewId="0">
      <selection activeCell="AL7" sqref="AL1:AM1048576"/>
    </sheetView>
  </sheetViews>
  <sheetFormatPr baseColWidth="10" defaultColWidth="11.42578125" defaultRowHeight="15" x14ac:dyDescent="0.25"/>
  <cols>
    <col min="1" max="1" width="3.5703125" style="41" customWidth="1"/>
    <col min="2" max="5" width="11.42578125" style="41" customWidth="1"/>
    <col min="6" max="6" width="9.5703125" style="41" customWidth="1"/>
    <col min="7" max="7" width="7" style="41" customWidth="1"/>
    <col min="8" max="8" width="9.5703125" style="41" customWidth="1"/>
    <col min="9" max="9" width="7" style="41" customWidth="1"/>
    <col min="10" max="10" width="9.5703125" style="41" customWidth="1"/>
    <col min="11" max="11" width="7" style="41" customWidth="1"/>
    <col min="12" max="12" width="9.5703125" style="41" customWidth="1"/>
    <col min="13" max="13" width="7" style="41" customWidth="1"/>
    <col min="14" max="14" width="9.5703125" style="41" customWidth="1"/>
    <col min="15" max="15" width="7" style="41" customWidth="1"/>
    <col min="16" max="16" width="9.5703125" style="41" customWidth="1"/>
    <col min="17" max="17" width="7" style="41" customWidth="1"/>
    <col min="18" max="18" width="9.5703125" style="41" customWidth="1"/>
    <col min="19" max="19" width="7" style="41" customWidth="1"/>
    <col min="20" max="20" width="9.5703125" style="41" customWidth="1"/>
    <col min="21" max="21" width="7" style="41" customWidth="1"/>
    <col min="22" max="22" width="9.5703125" style="41" customWidth="1"/>
    <col min="23" max="23" width="7" style="41" customWidth="1"/>
    <col min="24" max="24" width="9.5703125" style="41" hidden="1" customWidth="1"/>
    <col min="25" max="25" width="7" style="41" hidden="1" customWidth="1"/>
    <col min="26" max="26" width="9.5703125" style="41" hidden="1" customWidth="1"/>
    <col min="27" max="27" width="7" style="41" hidden="1" customWidth="1"/>
    <col min="28" max="28" width="4.5703125" style="41" customWidth="1"/>
    <col min="29" max="29" width="11.42578125" style="43" customWidth="1"/>
    <col min="30" max="37" width="11.42578125" style="41" customWidth="1"/>
    <col min="38" max="39" width="62.7109375" style="42" hidden="1" customWidth="1"/>
    <col min="40" max="46" width="11.42578125" style="41" customWidth="1"/>
    <col min="47" max="16384" width="11.42578125" style="41"/>
  </cols>
  <sheetData>
    <row r="1" spans="1:39" x14ac:dyDescent="0.25">
      <c r="A1" s="45"/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6"/>
      <c r="AD1" s="45"/>
      <c r="AE1" s="45"/>
      <c r="AF1" s="45"/>
      <c r="AG1" s="45"/>
      <c r="AH1" s="45"/>
      <c r="AI1" s="45"/>
      <c r="AJ1" s="45"/>
      <c r="AK1" s="45"/>
      <c r="AL1" s="49">
        <f>Information!U2</f>
        <v>0</v>
      </c>
      <c r="AM1" s="49" t="str">
        <f>IF(Information!G4="","",IF(Information!G4&gt;9,7,10))</f>
        <v/>
      </c>
    </row>
    <row r="2" spans="1:39" ht="31.5" x14ac:dyDescent="0.5">
      <c r="A2" s="45"/>
      <c r="B2" s="79" t="str">
        <f ca="1">OFFSET(AL2,0,$AL$1)</f>
        <v>Messergebnisse für Staub und Schwermetalle</v>
      </c>
      <c r="C2" s="45"/>
      <c r="D2" s="45"/>
      <c r="E2" s="45"/>
      <c r="F2" s="45"/>
      <c r="G2" s="45"/>
      <c r="H2" s="45"/>
      <c r="J2" s="87"/>
      <c r="L2" s="151" t="str">
        <f ca="1">IF(B37&gt;0,OFFSET(AL6,0,$AL$1),"")</f>
        <v/>
      </c>
      <c r="M2" s="151"/>
      <c r="N2" s="151"/>
      <c r="O2" s="151"/>
      <c r="P2" s="151"/>
      <c r="Q2" s="151"/>
      <c r="R2" s="151"/>
      <c r="S2" s="151"/>
      <c r="T2" s="151"/>
      <c r="U2" s="151"/>
      <c r="V2" s="87"/>
      <c r="W2" s="78" t="str">
        <f ca="1">Information!S4</f>
        <v>25P</v>
      </c>
      <c r="X2" s="87"/>
      <c r="Y2" s="87"/>
      <c r="Z2" s="87"/>
      <c r="AB2" s="45"/>
      <c r="AC2" s="46"/>
      <c r="AD2" s="45"/>
      <c r="AE2" s="45"/>
      <c r="AF2" s="45"/>
      <c r="AG2" s="45"/>
      <c r="AH2" s="45"/>
      <c r="AI2" s="45"/>
      <c r="AJ2" s="45"/>
      <c r="AL2" s="42" t="s">
        <v>47</v>
      </c>
      <c r="AM2" s="42" t="s">
        <v>48</v>
      </c>
    </row>
    <row r="3" spans="1:39" x14ac:dyDescent="0.25">
      <c r="A3" s="45"/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21"/>
      <c r="AC3" s="77"/>
      <c r="AD3" s="45"/>
      <c r="AE3" s="45"/>
      <c r="AF3" s="45"/>
      <c r="AG3" s="45"/>
      <c r="AH3" s="45"/>
      <c r="AI3" s="45"/>
      <c r="AJ3" s="45"/>
      <c r="AK3" s="45"/>
      <c r="AL3" s="42" t="s">
        <v>17</v>
      </c>
      <c r="AM3" s="42" t="s">
        <v>49</v>
      </c>
    </row>
    <row r="4" spans="1:39" x14ac:dyDescent="0.25">
      <c r="A4" s="45"/>
      <c r="B4" s="45" t="str">
        <f ca="1">OFFSET(AL3,0,$AL$1)</f>
        <v>Teilnehmer:</v>
      </c>
      <c r="C4" s="45"/>
      <c r="D4" s="140">
        <f ca="1">Information!S8</f>
        <v>0</v>
      </c>
      <c r="E4" s="140"/>
      <c r="F4" s="140"/>
      <c r="G4" s="140"/>
      <c r="H4" s="140"/>
      <c r="I4" s="140"/>
      <c r="J4" s="140"/>
      <c r="K4" s="140"/>
      <c r="L4" s="140"/>
      <c r="M4" s="140"/>
      <c r="N4" s="101"/>
      <c r="O4" s="101"/>
      <c r="P4" s="101"/>
      <c r="Q4" s="101"/>
      <c r="R4" s="101"/>
      <c r="S4" s="101"/>
      <c r="T4" s="101"/>
      <c r="U4" s="101"/>
      <c r="V4" s="76" t="str">
        <f ca="1">Information!C11</f>
        <v>ID-Code:</v>
      </c>
      <c r="W4" s="68">
        <f ca="1">Information!S11</f>
        <v>0</v>
      </c>
      <c r="X4" s="101"/>
      <c r="Y4" s="101"/>
      <c r="Z4" s="45"/>
      <c r="AA4" s="45"/>
      <c r="AB4" s="21"/>
      <c r="AC4" s="46"/>
      <c r="AD4" s="45"/>
      <c r="AE4" s="45"/>
      <c r="AF4" s="45"/>
      <c r="AG4" s="45"/>
      <c r="AH4" s="45"/>
      <c r="AI4" s="45"/>
      <c r="AJ4" s="45"/>
      <c r="AK4" s="45"/>
      <c r="AL4" s="42" t="s">
        <v>50</v>
      </c>
      <c r="AM4" s="42" t="s">
        <v>51</v>
      </c>
    </row>
    <row r="5" spans="1:39" x14ac:dyDescent="0.25">
      <c r="A5" s="45"/>
      <c r="B5" s="45" t="str">
        <f ca="1">OFFSET(AL4,0,$AL$1)</f>
        <v>Standort:</v>
      </c>
      <c r="C5" s="45"/>
      <c r="D5" s="67">
        <f ca="1">Information!S9</f>
        <v>0</v>
      </c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/>
      <c r="Y5" s="67"/>
      <c r="Z5" s="45"/>
      <c r="AA5" s="45"/>
      <c r="AB5" s="21"/>
      <c r="AC5" s="46"/>
      <c r="AD5" s="45"/>
      <c r="AE5" s="45"/>
      <c r="AF5" s="45"/>
      <c r="AG5" s="45"/>
      <c r="AH5" s="45"/>
      <c r="AI5" s="45"/>
      <c r="AJ5" s="45"/>
      <c r="AK5" s="45"/>
    </row>
    <row r="6" spans="1:39" x14ac:dyDescent="0.25">
      <c r="A6" s="45"/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21"/>
      <c r="AC6" s="46"/>
      <c r="AD6" s="45"/>
      <c r="AE6" s="45"/>
      <c r="AF6" s="45"/>
      <c r="AG6" s="45"/>
      <c r="AH6" s="45"/>
      <c r="AI6" s="45"/>
      <c r="AJ6" s="45"/>
      <c r="AK6" s="45"/>
      <c r="AL6" s="42" t="s">
        <v>52</v>
      </c>
      <c r="AM6" s="42" t="s">
        <v>53</v>
      </c>
    </row>
    <row r="7" spans="1:39" x14ac:dyDescent="0.25">
      <c r="A7" s="45"/>
      <c r="B7" s="75" t="str">
        <f ca="1">OFFSET(AL7,0,$AL$1)</f>
        <v>Bitte tragen Sie in dieser Tabelle zu jeder Messung den Zeitraum der Probenahme, den jeweiligen Messwert und die zugehörige erweiterte Messunsicherheit U (95%) ein.</v>
      </c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  <c r="AA7" s="45"/>
      <c r="AB7" s="21"/>
      <c r="AC7" s="46"/>
      <c r="AD7" s="45"/>
      <c r="AE7" s="45"/>
      <c r="AF7" s="45"/>
      <c r="AG7" s="45"/>
      <c r="AH7" s="45"/>
      <c r="AI7" s="45"/>
      <c r="AJ7" s="45"/>
      <c r="AK7" s="45"/>
      <c r="AL7" s="42" t="s">
        <v>54</v>
      </c>
      <c r="AM7" s="42" t="s">
        <v>55</v>
      </c>
    </row>
    <row r="8" spans="1:39" x14ac:dyDescent="0.25">
      <c r="A8" s="45"/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  <c r="AB8" s="21"/>
      <c r="AC8" s="74" t="str">
        <f ca="1">Information!I1</f>
        <v>Hinweise zum Ausfüllen:</v>
      </c>
      <c r="AD8" s="45"/>
      <c r="AE8" s="45"/>
      <c r="AF8" s="45"/>
      <c r="AG8" s="45"/>
      <c r="AH8" s="45"/>
      <c r="AI8" s="45"/>
      <c r="AJ8" s="45"/>
      <c r="AK8" s="45"/>
      <c r="AL8" s="42" t="s">
        <v>56</v>
      </c>
      <c r="AM8" s="42" t="s">
        <v>57</v>
      </c>
    </row>
    <row r="9" spans="1:39" s="66" customFormat="1" x14ac:dyDescent="0.25">
      <c r="A9" s="67"/>
      <c r="B9" s="71" t="str">
        <f ca="1">OFFSET(AL8,0,$AL$1)</f>
        <v>Messung</v>
      </c>
      <c r="C9" s="71" t="str">
        <f ca="1">OFFSET(AL10,0,$AL$1)</f>
        <v>Datum</v>
      </c>
      <c r="D9" s="141" t="str">
        <f ca="1">OFFSET(AL11,0,$AL$1)</f>
        <v>Probenahmezeitraum</v>
      </c>
      <c r="E9" s="141"/>
      <c r="F9" s="142" t="str">
        <f ca="1">OFFSET(AL15,0,$AL$1)</f>
        <v>Staub</v>
      </c>
      <c r="G9" s="143"/>
      <c r="H9" s="144" t="s">
        <v>58</v>
      </c>
      <c r="I9" s="145"/>
      <c r="J9" s="144" t="s">
        <v>59</v>
      </c>
      <c r="K9" s="145"/>
      <c r="L9" s="144" t="str">
        <f ca="1">OFFSET(AL16,0,$AL$1)</f>
        <v>Chrom</v>
      </c>
      <c r="M9" s="145"/>
      <c r="N9" s="144" t="str">
        <f ca="1">OFFSET(AL17,0,$AL$1)</f>
        <v>Kupfer</v>
      </c>
      <c r="O9" s="145"/>
      <c r="P9" s="144" t="str">
        <f ca="1">OFFSET(AL18,0,$AL$1)</f>
        <v>Mangan</v>
      </c>
      <c r="Q9" s="145"/>
      <c r="R9" s="144" t="s">
        <v>60</v>
      </c>
      <c r="S9" s="145"/>
      <c r="T9" s="144" t="str">
        <f ca="1">OFFSET(AL19,0,$AL$1)</f>
        <v>Blei</v>
      </c>
      <c r="U9" s="145"/>
      <c r="V9" s="144" t="s">
        <v>61</v>
      </c>
      <c r="W9" s="145"/>
      <c r="X9" s="138"/>
      <c r="Y9" s="139"/>
      <c r="Z9" s="138"/>
      <c r="AA9" s="139"/>
      <c r="AB9" s="67"/>
      <c r="AC9" s="67"/>
      <c r="AD9" s="62"/>
      <c r="AE9" s="68"/>
      <c r="AF9" s="67"/>
      <c r="AG9" s="67"/>
      <c r="AH9" s="67"/>
      <c r="AI9" s="67"/>
      <c r="AJ9" s="67"/>
      <c r="AK9" s="67"/>
      <c r="AL9" s="42" t="s">
        <v>62</v>
      </c>
      <c r="AM9" s="42" t="s">
        <v>63</v>
      </c>
    </row>
    <row r="10" spans="1:39" s="66" customFormat="1" ht="30" customHeight="1" x14ac:dyDescent="0.25">
      <c r="A10" s="67"/>
      <c r="B10" s="100" t="str">
        <f ca="1">OFFSET(AL9,0,$AL$1)</f>
        <v>Nummer</v>
      </c>
      <c r="C10" s="71"/>
      <c r="D10" s="71"/>
      <c r="E10" s="71"/>
      <c r="F10" s="142" t="s">
        <v>64</v>
      </c>
      <c r="G10" s="143"/>
      <c r="H10" s="147" t="s">
        <v>65</v>
      </c>
      <c r="I10" s="143"/>
      <c r="J10" s="147" t="s">
        <v>66</v>
      </c>
      <c r="K10" s="143"/>
      <c r="L10" s="147" t="s">
        <v>67</v>
      </c>
      <c r="M10" s="143"/>
      <c r="N10" s="147" t="s">
        <v>68</v>
      </c>
      <c r="O10" s="143"/>
      <c r="P10" s="147" t="s">
        <v>69</v>
      </c>
      <c r="Q10" s="143"/>
      <c r="R10" s="147" t="s">
        <v>70</v>
      </c>
      <c r="S10" s="143"/>
      <c r="T10" s="147" t="s">
        <v>71</v>
      </c>
      <c r="U10" s="143"/>
      <c r="V10" s="147" t="s">
        <v>72</v>
      </c>
      <c r="W10" s="143"/>
      <c r="X10" s="148" t="s">
        <v>73</v>
      </c>
      <c r="Y10" s="149"/>
      <c r="Z10" s="148" t="s">
        <v>73</v>
      </c>
      <c r="AA10" s="149"/>
      <c r="AB10" s="21" t="s">
        <v>3</v>
      </c>
      <c r="AC10" s="50" t="str">
        <f ca="1">OFFSET(AL20,0,$AL$1)</f>
        <v>Alle Konzentrationen müssen bezogen auf den Normzustand, trocken angegeben werden.</v>
      </c>
      <c r="AD10" s="62"/>
      <c r="AE10" s="68"/>
      <c r="AF10" s="67"/>
      <c r="AG10" s="67"/>
      <c r="AH10" s="67"/>
      <c r="AI10" s="67"/>
      <c r="AJ10" s="67"/>
      <c r="AK10" s="67"/>
      <c r="AL10" s="42" t="s">
        <v>74</v>
      </c>
      <c r="AM10" s="42" t="s">
        <v>75</v>
      </c>
    </row>
    <row r="11" spans="1:39" s="66" customFormat="1" x14ac:dyDescent="0.25">
      <c r="A11" s="67"/>
      <c r="B11" s="73"/>
      <c r="C11" s="72"/>
      <c r="D11" s="71" t="str">
        <f ca="1">OFFSET(AL12,0,$AL$1)</f>
        <v>Start</v>
      </c>
      <c r="E11" s="71" t="str">
        <f ca="1">OFFSET(AL13,0,$AL$1)</f>
        <v>Ende</v>
      </c>
      <c r="F11" s="70" t="str">
        <f ca="1">OFFSET(AL14,0,$AL$1)</f>
        <v>Messwert</v>
      </c>
      <c r="G11" s="69" t="s">
        <v>76</v>
      </c>
      <c r="H11" s="70" t="str">
        <f ca="1">F11</f>
        <v>Messwert</v>
      </c>
      <c r="I11" s="69" t="s">
        <v>76</v>
      </c>
      <c r="J11" s="70" t="str">
        <f ca="1">H11</f>
        <v>Messwert</v>
      </c>
      <c r="K11" s="69" t="s">
        <v>76</v>
      </c>
      <c r="L11" s="70" t="str">
        <f ca="1">J11</f>
        <v>Messwert</v>
      </c>
      <c r="M11" s="69" t="s">
        <v>76</v>
      </c>
      <c r="N11" s="70" t="str">
        <f ca="1">L11</f>
        <v>Messwert</v>
      </c>
      <c r="O11" s="69" t="s">
        <v>76</v>
      </c>
      <c r="P11" s="70" t="str">
        <f ca="1">N11</f>
        <v>Messwert</v>
      </c>
      <c r="Q11" s="69" t="s">
        <v>76</v>
      </c>
      <c r="R11" s="70" t="str">
        <f ca="1">P11</f>
        <v>Messwert</v>
      </c>
      <c r="S11" s="69" t="s">
        <v>76</v>
      </c>
      <c r="T11" s="70" t="str">
        <f ca="1">R11</f>
        <v>Messwert</v>
      </c>
      <c r="U11" s="69" t="s">
        <v>76</v>
      </c>
      <c r="V11" s="70" t="str">
        <f ca="1">T11</f>
        <v>Messwert</v>
      </c>
      <c r="W11" s="69" t="s">
        <v>76</v>
      </c>
      <c r="X11" s="70" t="str">
        <f ca="1">J11</f>
        <v>Messwert</v>
      </c>
      <c r="Y11" s="69" t="s">
        <v>76</v>
      </c>
      <c r="Z11" s="70" t="str">
        <f ca="1">L11</f>
        <v>Messwert</v>
      </c>
      <c r="AA11" s="69" t="s">
        <v>76</v>
      </c>
      <c r="AB11" s="21" t="s">
        <v>3</v>
      </c>
      <c r="AC11" s="50" t="str">
        <f ca="1">OFFSET(AL21,0,$AL$1)</f>
        <v>Bitte geben Sie zu jedem Messwert die zugehörige erweiterte Unsicherheit (95%) an.</v>
      </c>
      <c r="AD11" s="62"/>
      <c r="AE11" s="68"/>
      <c r="AF11" s="68"/>
      <c r="AG11" s="68"/>
      <c r="AH11" s="67"/>
      <c r="AI11" s="67"/>
      <c r="AJ11" s="67"/>
      <c r="AK11" s="67"/>
      <c r="AL11" s="42" t="s">
        <v>77</v>
      </c>
      <c r="AM11" s="42" t="s">
        <v>78</v>
      </c>
    </row>
    <row r="12" spans="1:39" x14ac:dyDescent="0.25">
      <c r="A12" s="45"/>
      <c r="B12" s="45"/>
      <c r="C12" s="45"/>
      <c r="D12" s="45"/>
      <c r="E12" s="45"/>
      <c r="F12" s="65"/>
      <c r="G12" s="64"/>
      <c r="H12" s="65"/>
      <c r="I12" s="64"/>
      <c r="J12" s="65"/>
      <c r="K12" s="64"/>
      <c r="L12" s="65"/>
      <c r="M12" s="64"/>
      <c r="N12" s="65"/>
      <c r="O12" s="64"/>
      <c r="P12" s="65"/>
      <c r="Q12" s="64"/>
      <c r="R12" s="65"/>
      <c r="S12" s="64"/>
      <c r="T12" s="65"/>
      <c r="U12" s="64"/>
      <c r="V12" s="65"/>
      <c r="W12" s="64"/>
      <c r="X12" s="65"/>
      <c r="Y12" s="64"/>
      <c r="Z12" s="65"/>
      <c r="AA12" s="64"/>
      <c r="AB12" s="21" t="s">
        <v>3</v>
      </c>
      <c r="AC12" s="50" t="str">
        <f ca="1">OFFSET(AL27,0,$AL$1)</f>
        <v xml:space="preserve">Staubkonzentrationen sind in mg/m³, Schwermetalle in µg/m³ anzugeben. </v>
      </c>
      <c r="AD12" s="63"/>
      <c r="AE12" s="45"/>
      <c r="AF12" s="45"/>
      <c r="AG12" s="45"/>
      <c r="AH12" s="45"/>
      <c r="AI12" s="45"/>
      <c r="AJ12" s="45"/>
      <c r="AK12" s="45"/>
      <c r="AL12" s="42" t="s">
        <v>79</v>
      </c>
      <c r="AM12" s="42" t="s">
        <v>80</v>
      </c>
    </row>
    <row r="13" spans="1:39" s="48" customFormat="1" ht="24.75" customHeight="1" x14ac:dyDescent="0.2">
      <c r="A13" s="49"/>
      <c r="B13" s="115">
        <v>1</v>
      </c>
      <c r="C13" s="116"/>
      <c r="D13" s="117"/>
      <c r="E13" s="117"/>
      <c r="F13" s="118"/>
      <c r="G13" s="119"/>
      <c r="H13" s="118"/>
      <c r="I13" s="119"/>
      <c r="J13" s="118"/>
      <c r="K13" s="119"/>
      <c r="L13" s="118"/>
      <c r="M13" s="119"/>
      <c r="N13" s="118"/>
      <c r="O13" s="119"/>
      <c r="P13" s="118"/>
      <c r="Q13" s="119"/>
      <c r="R13" s="118"/>
      <c r="S13" s="119"/>
      <c r="T13" s="118"/>
      <c r="U13" s="119"/>
      <c r="V13" s="118"/>
      <c r="W13" s="119"/>
      <c r="X13" s="118"/>
      <c r="Y13" s="119"/>
      <c r="Z13" s="118"/>
      <c r="AA13" s="119"/>
      <c r="AB13" s="21" t="s">
        <v>3</v>
      </c>
      <c r="AC13" s="50" t="str">
        <f ca="1">OFFSET(AL22,0,$AL$1)</f>
        <v>Die Messwerte der Einführungsmessung (Nr. 1) werden nicht bewertet.</v>
      </c>
      <c r="AD13" s="49"/>
      <c r="AE13" s="49"/>
      <c r="AF13" s="49"/>
      <c r="AG13" s="49"/>
      <c r="AH13" s="49"/>
      <c r="AI13" s="49"/>
      <c r="AJ13" s="49"/>
      <c r="AK13" s="49"/>
      <c r="AL13" s="42" t="s">
        <v>81</v>
      </c>
      <c r="AM13" s="42" t="s">
        <v>82</v>
      </c>
    </row>
    <row r="14" spans="1:39" s="48" customFormat="1" ht="24.75" customHeight="1" x14ac:dyDescent="0.2">
      <c r="A14" s="49"/>
      <c r="B14" s="61">
        <v>2</v>
      </c>
      <c r="C14" s="54"/>
      <c r="D14" s="53"/>
      <c r="E14" s="53"/>
      <c r="F14" s="59"/>
      <c r="G14" s="51"/>
      <c r="H14" s="59"/>
      <c r="I14" s="51"/>
      <c r="J14" s="59"/>
      <c r="K14" s="51"/>
      <c r="L14" s="59"/>
      <c r="M14" s="51"/>
      <c r="N14" s="59"/>
      <c r="O14" s="51"/>
      <c r="P14" s="59"/>
      <c r="Q14" s="51"/>
      <c r="R14" s="59"/>
      <c r="S14" s="51"/>
      <c r="T14" s="59"/>
      <c r="U14" s="51"/>
      <c r="V14" s="59"/>
      <c r="W14" s="51"/>
      <c r="X14" s="59"/>
      <c r="Y14" s="51"/>
      <c r="Z14" s="59"/>
      <c r="AA14" s="51"/>
      <c r="AB14" s="21" t="str">
        <f ca="1">IF(AC14="","",AB10)</f>
        <v/>
      </c>
      <c r="AC14" s="50" t="str">
        <f ca="1">OFFSET(AL23,0,$AL$1)</f>
        <v/>
      </c>
      <c r="AD14" s="49"/>
      <c r="AE14" s="49"/>
      <c r="AF14" s="49"/>
      <c r="AG14" s="49"/>
      <c r="AH14" s="49"/>
      <c r="AI14" s="49"/>
      <c r="AJ14" s="49"/>
      <c r="AK14" s="49"/>
      <c r="AL14" s="42" t="s">
        <v>83</v>
      </c>
      <c r="AM14" s="42" t="s">
        <v>84</v>
      </c>
    </row>
    <row r="15" spans="1:39" s="48" customFormat="1" ht="24.75" customHeight="1" x14ac:dyDescent="0.2">
      <c r="A15" s="49"/>
      <c r="B15" s="61">
        <v>3</v>
      </c>
      <c r="C15" s="54"/>
      <c r="D15" s="53"/>
      <c r="E15" s="53"/>
      <c r="F15" s="59"/>
      <c r="G15" s="51"/>
      <c r="H15" s="59"/>
      <c r="I15" s="51"/>
      <c r="J15" s="59"/>
      <c r="K15" s="51"/>
      <c r="L15" s="59"/>
      <c r="M15" s="51"/>
      <c r="N15" s="59"/>
      <c r="O15" s="51"/>
      <c r="P15" s="59"/>
      <c r="Q15" s="51"/>
      <c r="R15" s="59"/>
      <c r="S15" s="51"/>
      <c r="T15" s="59"/>
      <c r="U15" s="51"/>
      <c r="V15" s="59"/>
      <c r="W15" s="51"/>
      <c r="X15" s="59"/>
      <c r="Y15" s="51"/>
      <c r="Z15" s="59"/>
      <c r="AA15" s="51"/>
      <c r="AB15" s="21"/>
      <c r="AC15" s="50"/>
      <c r="AD15" s="49"/>
      <c r="AE15" s="49"/>
      <c r="AF15" s="49"/>
      <c r="AG15" s="49"/>
      <c r="AH15" s="49"/>
      <c r="AI15" s="49"/>
      <c r="AJ15" s="49"/>
      <c r="AK15" s="49"/>
      <c r="AL15" s="42" t="s">
        <v>85</v>
      </c>
      <c r="AM15" s="42" t="s">
        <v>86</v>
      </c>
    </row>
    <row r="16" spans="1:39" s="48" customFormat="1" ht="24.75" customHeight="1" x14ac:dyDescent="0.2">
      <c r="A16" s="49"/>
      <c r="B16" s="61">
        <v>4</v>
      </c>
      <c r="C16" s="54"/>
      <c r="D16" s="53"/>
      <c r="E16" s="53"/>
      <c r="F16" s="59"/>
      <c r="G16" s="51"/>
      <c r="H16" s="59"/>
      <c r="I16" s="51"/>
      <c r="J16" s="59"/>
      <c r="K16" s="51"/>
      <c r="L16" s="59"/>
      <c r="M16" s="51"/>
      <c r="N16" s="59"/>
      <c r="O16" s="51"/>
      <c r="P16" s="59"/>
      <c r="Q16" s="51"/>
      <c r="R16" s="59"/>
      <c r="S16" s="51"/>
      <c r="T16" s="59"/>
      <c r="U16" s="51"/>
      <c r="V16" s="59"/>
      <c r="W16" s="51"/>
      <c r="X16" s="59"/>
      <c r="Y16" s="51"/>
      <c r="Z16" s="59"/>
      <c r="AA16" s="51"/>
      <c r="AB16" s="21"/>
      <c r="AC16" s="146" t="str">
        <f ca="1">IF(B40&gt;0,OFFSET(AL28,0,$AL$1),"")</f>
        <v/>
      </c>
      <c r="AD16" s="146"/>
      <c r="AE16" s="146"/>
      <c r="AF16" s="146"/>
      <c r="AG16" s="146"/>
      <c r="AH16" s="146"/>
      <c r="AI16" s="146"/>
      <c r="AJ16" s="146"/>
      <c r="AK16" s="146"/>
      <c r="AL16" s="42" t="s">
        <v>87</v>
      </c>
      <c r="AM16" s="42" t="s">
        <v>88</v>
      </c>
    </row>
    <row r="17" spans="1:39" s="48" customFormat="1" ht="24.75" customHeight="1" x14ac:dyDescent="0.2">
      <c r="A17" s="49"/>
      <c r="B17" s="61">
        <v>5</v>
      </c>
      <c r="C17" s="54"/>
      <c r="D17" s="53"/>
      <c r="E17" s="53"/>
      <c r="F17" s="59"/>
      <c r="G17" s="51"/>
      <c r="H17" s="59"/>
      <c r="I17" s="51"/>
      <c r="J17" s="59"/>
      <c r="K17" s="51"/>
      <c r="L17" s="59"/>
      <c r="M17" s="51"/>
      <c r="N17" s="59"/>
      <c r="O17" s="51"/>
      <c r="P17" s="59"/>
      <c r="Q17" s="51"/>
      <c r="R17" s="59"/>
      <c r="S17" s="51"/>
      <c r="T17" s="59"/>
      <c r="U17" s="51"/>
      <c r="V17" s="59"/>
      <c r="W17" s="51"/>
      <c r="X17" s="59"/>
      <c r="Y17" s="51"/>
      <c r="Z17" s="59"/>
      <c r="AA17" s="51"/>
      <c r="AB17" s="21"/>
      <c r="AC17" s="146" t="str">
        <f ca="1">IF(B42&gt;0,OFFSET(AL29,0,$AL$1),"")</f>
        <v/>
      </c>
      <c r="AD17" s="146"/>
      <c r="AE17" s="146"/>
      <c r="AF17" s="146"/>
      <c r="AG17" s="146"/>
      <c r="AH17" s="146"/>
      <c r="AI17" s="146"/>
      <c r="AJ17" s="146"/>
      <c r="AK17" s="146"/>
      <c r="AL17" s="42" t="s">
        <v>89</v>
      </c>
      <c r="AM17" s="42" t="s">
        <v>90</v>
      </c>
    </row>
    <row r="18" spans="1:39" s="48" customFormat="1" ht="24.75" customHeight="1" x14ac:dyDescent="0.2">
      <c r="A18" s="49"/>
      <c r="B18" s="61">
        <v>6</v>
      </c>
      <c r="C18" s="54"/>
      <c r="D18" s="53"/>
      <c r="E18" s="53"/>
      <c r="F18" s="59"/>
      <c r="G18" s="51"/>
      <c r="H18" s="59"/>
      <c r="I18" s="51"/>
      <c r="J18" s="59"/>
      <c r="K18" s="51"/>
      <c r="L18" s="59"/>
      <c r="M18" s="51"/>
      <c r="N18" s="59"/>
      <c r="O18" s="51"/>
      <c r="P18" s="59"/>
      <c r="Q18" s="51"/>
      <c r="R18" s="59"/>
      <c r="S18" s="51"/>
      <c r="T18" s="59"/>
      <c r="U18" s="51"/>
      <c r="V18" s="59"/>
      <c r="W18" s="51"/>
      <c r="X18" s="59"/>
      <c r="Y18" s="51"/>
      <c r="Z18" s="59"/>
      <c r="AA18" s="51"/>
      <c r="AB18" s="21"/>
      <c r="AC18" s="50"/>
      <c r="AD18" s="49"/>
      <c r="AE18" s="49"/>
      <c r="AF18" s="49"/>
      <c r="AG18" s="49"/>
      <c r="AH18" s="49"/>
      <c r="AI18" s="49"/>
      <c r="AJ18" s="49"/>
      <c r="AK18" s="49"/>
      <c r="AL18" s="42" t="s">
        <v>91</v>
      </c>
      <c r="AM18" s="42" t="s">
        <v>92</v>
      </c>
    </row>
    <row r="19" spans="1:39" s="48" customFormat="1" ht="24.75" customHeight="1" x14ac:dyDescent="0.2">
      <c r="A19" s="49"/>
      <c r="B19" s="61">
        <v>7</v>
      </c>
      <c r="C19" s="54"/>
      <c r="D19" s="53"/>
      <c r="E19" s="53"/>
      <c r="F19" s="59"/>
      <c r="G19" s="51"/>
      <c r="H19" s="59"/>
      <c r="I19" s="51"/>
      <c r="J19" s="59"/>
      <c r="K19" s="51"/>
      <c r="L19" s="59"/>
      <c r="M19" s="51"/>
      <c r="N19" s="59"/>
      <c r="O19" s="51"/>
      <c r="P19" s="59"/>
      <c r="Q19" s="51"/>
      <c r="R19" s="59"/>
      <c r="S19" s="51"/>
      <c r="T19" s="59"/>
      <c r="U19" s="51"/>
      <c r="V19" s="59"/>
      <c r="W19" s="51"/>
      <c r="X19" s="59"/>
      <c r="Y19" s="51"/>
      <c r="Z19" s="59"/>
      <c r="AA19" s="51"/>
      <c r="AB19" s="21" t="str">
        <f ca="1">IF(AC19="","",AB10)</f>
        <v/>
      </c>
      <c r="AC19" s="50" t="str">
        <f ca="1">IF(AM1=7,OFFSET(AL30,0,AL1),"")</f>
        <v/>
      </c>
      <c r="AD19" s="49"/>
      <c r="AE19" s="49"/>
      <c r="AF19" s="49"/>
      <c r="AG19" s="49"/>
      <c r="AH19" s="49"/>
      <c r="AI19" s="49"/>
      <c r="AJ19" s="49"/>
      <c r="AK19" s="49"/>
      <c r="AL19" s="42" t="s">
        <v>93</v>
      </c>
      <c r="AM19" s="42" t="s">
        <v>94</v>
      </c>
    </row>
    <row r="20" spans="1:39" s="48" customFormat="1" ht="24.75" customHeight="1" x14ac:dyDescent="0.2">
      <c r="A20" s="49"/>
      <c r="B20" s="61">
        <v>8</v>
      </c>
      <c r="C20" s="54"/>
      <c r="D20" s="53"/>
      <c r="E20" s="53"/>
      <c r="F20" s="59"/>
      <c r="G20" s="51"/>
      <c r="H20" s="59"/>
      <c r="I20" s="51"/>
      <c r="J20" s="59"/>
      <c r="K20" s="51"/>
      <c r="L20" s="59"/>
      <c r="M20" s="51"/>
      <c r="N20" s="59"/>
      <c r="O20" s="51"/>
      <c r="P20" s="59"/>
      <c r="Q20" s="51"/>
      <c r="R20" s="59"/>
      <c r="S20" s="51"/>
      <c r="T20" s="59"/>
      <c r="U20" s="51"/>
      <c r="V20" s="59"/>
      <c r="W20" s="51"/>
      <c r="X20" s="59"/>
      <c r="Y20" s="51"/>
      <c r="Z20" s="59"/>
      <c r="AA20" s="51"/>
      <c r="AB20" s="21"/>
      <c r="AC20" s="50"/>
      <c r="AD20" s="49"/>
      <c r="AE20" s="49"/>
      <c r="AF20" s="49"/>
      <c r="AG20" s="49"/>
      <c r="AH20" s="49"/>
      <c r="AI20" s="49"/>
      <c r="AJ20" s="49"/>
      <c r="AK20" s="49"/>
      <c r="AL20" s="42" t="s">
        <v>95</v>
      </c>
      <c r="AM20" s="42" t="s">
        <v>96</v>
      </c>
    </row>
    <row r="21" spans="1:39" s="48" customFormat="1" ht="24.75" customHeight="1" x14ac:dyDescent="0.2">
      <c r="A21" s="49"/>
      <c r="B21" s="61">
        <v>9</v>
      </c>
      <c r="C21" s="54"/>
      <c r="D21" s="53"/>
      <c r="E21" s="53"/>
      <c r="F21" s="59"/>
      <c r="G21" s="51"/>
      <c r="H21" s="59"/>
      <c r="I21" s="51"/>
      <c r="J21" s="59"/>
      <c r="K21" s="51"/>
      <c r="L21" s="59"/>
      <c r="M21" s="51"/>
      <c r="N21" s="59"/>
      <c r="O21" s="51"/>
      <c r="P21" s="59"/>
      <c r="Q21" s="51"/>
      <c r="R21" s="59"/>
      <c r="S21" s="51"/>
      <c r="T21" s="59"/>
      <c r="U21" s="51"/>
      <c r="V21" s="59"/>
      <c r="W21" s="51"/>
      <c r="X21" s="59"/>
      <c r="Y21" s="51"/>
      <c r="Z21" s="59"/>
      <c r="AA21" s="51"/>
      <c r="AB21" s="21"/>
      <c r="AC21" s="50"/>
      <c r="AD21" s="49"/>
      <c r="AE21" s="49"/>
      <c r="AF21" s="49"/>
      <c r="AG21" s="49"/>
      <c r="AH21" s="49"/>
      <c r="AI21" s="49"/>
      <c r="AJ21" s="49"/>
      <c r="AK21" s="49"/>
      <c r="AL21" s="42" t="s">
        <v>97</v>
      </c>
      <c r="AM21" s="42" t="s">
        <v>98</v>
      </c>
    </row>
    <row r="22" spans="1:39" s="48" customFormat="1" ht="24.75" customHeight="1" x14ac:dyDescent="0.2">
      <c r="A22" s="49"/>
      <c r="B22" s="61">
        <v>10</v>
      </c>
      <c r="C22" s="54"/>
      <c r="D22" s="53"/>
      <c r="E22" s="53"/>
      <c r="F22" s="59"/>
      <c r="G22" s="51"/>
      <c r="H22" s="59"/>
      <c r="I22" s="51"/>
      <c r="J22" s="59"/>
      <c r="K22" s="51"/>
      <c r="L22" s="59"/>
      <c r="M22" s="51"/>
      <c r="N22" s="59"/>
      <c r="O22" s="51"/>
      <c r="P22" s="59"/>
      <c r="Q22" s="51"/>
      <c r="R22" s="59"/>
      <c r="S22" s="51"/>
      <c r="T22" s="59"/>
      <c r="U22" s="51"/>
      <c r="V22" s="59"/>
      <c r="W22" s="51"/>
      <c r="X22" s="59"/>
      <c r="Y22" s="51"/>
      <c r="Z22" s="59"/>
      <c r="AA22" s="51"/>
      <c r="AB22" s="21" t="s">
        <v>3</v>
      </c>
      <c r="AC22" s="50" t="str">
        <f ca="1">OFFSET(AL24,0,$AL$1)</f>
        <v>In "Standard-" Ringversuchen finden 10 Messungen statt.</v>
      </c>
      <c r="AD22" s="49"/>
      <c r="AE22" s="49"/>
      <c r="AF22" s="49"/>
      <c r="AG22" s="49"/>
      <c r="AH22" s="49"/>
      <c r="AI22" s="49"/>
      <c r="AJ22" s="49"/>
      <c r="AK22" s="49"/>
      <c r="AL22" s="42" t="s">
        <v>99</v>
      </c>
      <c r="AM22" s="42" t="s">
        <v>100</v>
      </c>
    </row>
    <row r="23" spans="1:39" s="48" customFormat="1" x14ac:dyDescent="0.2">
      <c r="A23" s="49"/>
      <c r="B23" s="49"/>
      <c r="C23" s="49"/>
      <c r="D23" s="49"/>
      <c r="E23" s="49"/>
      <c r="F23" s="58"/>
      <c r="G23" s="57"/>
      <c r="H23" s="58"/>
      <c r="I23" s="57"/>
      <c r="J23" s="58"/>
      <c r="K23" s="57"/>
      <c r="L23" s="58"/>
      <c r="M23" s="57"/>
      <c r="N23" s="58"/>
      <c r="O23" s="57"/>
      <c r="P23" s="58"/>
      <c r="Q23" s="57"/>
      <c r="R23" s="58"/>
      <c r="S23" s="57"/>
      <c r="T23" s="58"/>
      <c r="U23" s="57"/>
      <c r="V23" s="58"/>
      <c r="W23" s="57"/>
      <c r="X23" s="58"/>
      <c r="Y23" s="57"/>
      <c r="Z23" s="58"/>
      <c r="AA23" s="57"/>
      <c r="AB23" s="21"/>
      <c r="AC23" s="50"/>
      <c r="AD23" s="49"/>
      <c r="AE23" s="49"/>
      <c r="AF23" s="49"/>
      <c r="AG23" s="49"/>
      <c r="AH23" s="49"/>
      <c r="AI23" s="49"/>
      <c r="AJ23" s="49"/>
      <c r="AK23" s="49"/>
      <c r="AL23" s="42" t="str">
        <f>IF(AM1="","","Die Messwerte für die Messungen 2 bis "&amp;AM1&amp;" werden bewertet.")</f>
        <v/>
      </c>
      <c r="AM23" s="42" t="str">
        <f>IF(AM1="","","Measurement results for measurements 2 to "&amp;AM1&amp;" are evaluated.")</f>
        <v/>
      </c>
    </row>
    <row r="24" spans="1:39" s="48" customFormat="1" x14ac:dyDescent="0.2">
      <c r="A24" s="49"/>
      <c r="B24" s="55">
        <v>11</v>
      </c>
      <c r="C24" s="54"/>
      <c r="D24" s="53"/>
      <c r="E24" s="53"/>
      <c r="F24" s="52"/>
      <c r="G24" s="51"/>
      <c r="H24" s="52"/>
      <c r="I24" s="51"/>
      <c r="J24" s="52"/>
      <c r="K24" s="51"/>
      <c r="L24" s="52"/>
      <c r="M24" s="51"/>
      <c r="N24" s="52"/>
      <c r="O24" s="51"/>
      <c r="P24" s="52"/>
      <c r="Q24" s="51"/>
      <c r="R24" s="52"/>
      <c r="S24" s="51"/>
      <c r="T24" s="52"/>
      <c r="U24" s="51"/>
      <c r="V24" s="52"/>
      <c r="W24" s="51"/>
      <c r="X24" s="52"/>
      <c r="Y24" s="51"/>
      <c r="Z24" s="52"/>
      <c r="AA24" s="51"/>
      <c r="AB24" s="21" t="s">
        <v>3</v>
      </c>
      <c r="AC24" s="50" t="str">
        <f ca="1">OFFSET(AL25,0,$AL$1)</f>
        <v>Diese Zeilen sind für Sonderfälle (mehr als 10 Messungen) reserviert und werden normalerweise nicht benötigt.</v>
      </c>
      <c r="AD24" s="49"/>
      <c r="AE24" s="49"/>
      <c r="AF24" s="49"/>
      <c r="AG24" s="49"/>
      <c r="AH24" s="49"/>
      <c r="AI24" s="49"/>
      <c r="AJ24" s="49"/>
      <c r="AK24" s="49"/>
      <c r="AL24" s="42" t="s">
        <v>101</v>
      </c>
      <c r="AM24" s="42" t="s">
        <v>102</v>
      </c>
    </row>
    <row r="25" spans="1:39" s="48" customFormat="1" x14ac:dyDescent="0.2">
      <c r="A25" s="49"/>
      <c r="B25" s="55">
        <v>12</v>
      </c>
      <c r="C25" s="54"/>
      <c r="D25" s="53"/>
      <c r="E25" s="53"/>
      <c r="F25" s="52"/>
      <c r="G25" s="51"/>
      <c r="H25" s="52"/>
      <c r="I25" s="51"/>
      <c r="J25" s="52"/>
      <c r="K25" s="51"/>
      <c r="L25" s="52"/>
      <c r="M25" s="51"/>
      <c r="N25" s="52"/>
      <c r="O25" s="51"/>
      <c r="P25" s="52"/>
      <c r="Q25" s="51"/>
      <c r="R25" s="52"/>
      <c r="S25" s="51"/>
      <c r="T25" s="52"/>
      <c r="U25" s="51"/>
      <c r="V25" s="52"/>
      <c r="W25" s="51"/>
      <c r="X25" s="52"/>
      <c r="Y25" s="51"/>
      <c r="Z25" s="52"/>
      <c r="AA25" s="51"/>
      <c r="AB25" s="21"/>
      <c r="AC25" s="50"/>
      <c r="AD25" s="49"/>
      <c r="AE25" s="49"/>
      <c r="AF25" s="49"/>
      <c r="AG25" s="49"/>
      <c r="AH25" s="49"/>
      <c r="AI25" s="49"/>
      <c r="AJ25" s="49"/>
      <c r="AK25" s="49"/>
      <c r="AL25" s="42" t="s">
        <v>103</v>
      </c>
      <c r="AM25" s="42" t="s">
        <v>104</v>
      </c>
    </row>
    <row r="26" spans="1:39" s="48" customFormat="1" x14ac:dyDescent="0.2">
      <c r="A26" s="49"/>
      <c r="B26" s="55">
        <v>13</v>
      </c>
      <c r="C26" s="54"/>
      <c r="D26" s="53"/>
      <c r="E26" s="53"/>
      <c r="F26" s="52"/>
      <c r="G26" s="51"/>
      <c r="H26" s="52"/>
      <c r="I26" s="51"/>
      <c r="J26" s="52"/>
      <c r="K26" s="51"/>
      <c r="L26" s="52"/>
      <c r="M26" s="51"/>
      <c r="N26" s="52"/>
      <c r="O26" s="51"/>
      <c r="P26" s="52"/>
      <c r="Q26" s="51"/>
      <c r="R26" s="52"/>
      <c r="S26" s="51"/>
      <c r="T26" s="52"/>
      <c r="U26" s="51"/>
      <c r="V26" s="52"/>
      <c r="W26" s="51"/>
      <c r="X26" s="52"/>
      <c r="Y26" s="51"/>
      <c r="Z26" s="52"/>
      <c r="AA26" s="51"/>
      <c r="AB26" s="21"/>
      <c r="AC26" s="50"/>
      <c r="AD26" s="49"/>
      <c r="AE26" s="49"/>
      <c r="AF26" s="49"/>
      <c r="AG26" s="49"/>
      <c r="AH26" s="49"/>
      <c r="AI26" s="49"/>
      <c r="AJ26" s="49"/>
      <c r="AK26" s="49"/>
      <c r="AL26" s="56" t="s">
        <v>105</v>
      </c>
      <c r="AM26" s="56" t="s">
        <v>106</v>
      </c>
    </row>
    <row r="27" spans="1:39" s="48" customFormat="1" x14ac:dyDescent="0.2">
      <c r="A27" s="49"/>
      <c r="B27" s="55">
        <v>14</v>
      </c>
      <c r="C27" s="54"/>
      <c r="D27" s="53"/>
      <c r="E27" s="53"/>
      <c r="F27" s="52"/>
      <c r="G27" s="51"/>
      <c r="H27" s="52"/>
      <c r="I27" s="51"/>
      <c r="J27" s="52"/>
      <c r="K27" s="51"/>
      <c r="L27" s="52"/>
      <c r="M27" s="51"/>
      <c r="N27" s="52"/>
      <c r="O27" s="51"/>
      <c r="P27" s="52"/>
      <c r="Q27" s="51"/>
      <c r="R27" s="52"/>
      <c r="S27" s="51"/>
      <c r="T27" s="52"/>
      <c r="U27" s="51"/>
      <c r="V27" s="52"/>
      <c r="W27" s="51"/>
      <c r="X27" s="52"/>
      <c r="Y27" s="51"/>
      <c r="Z27" s="52"/>
      <c r="AA27" s="51"/>
      <c r="AB27" s="21"/>
      <c r="AC27" s="50"/>
      <c r="AD27" s="49"/>
      <c r="AE27" s="49"/>
      <c r="AF27" s="49"/>
      <c r="AG27" s="49"/>
      <c r="AH27" s="49"/>
      <c r="AI27" s="49"/>
      <c r="AJ27" s="49"/>
      <c r="AK27" s="49"/>
      <c r="AL27" s="56" t="s">
        <v>107</v>
      </c>
      <c r="AM27" s="42" t="s">
        <v>108</v>
      </c>
    </row>
    <row r="28" spans="1:39" s="48" customFormat="1" x14ac:dyDescent="0.2">
      <c r="A28" s="49"/>
      <c r="B28" s="55">
        <v>15</v>
      </c>
      <c r="C28" s="54"/>
      <c r="D28" s="53"/>
      <c r="E28" s="53"/>
      <c r="F28" s="52"/>
      <c r="G28" s="51"/>
      <c r="H28" s="52"/>
      <c r="I28" s="51"/>
      <c r="J28" s="52"/>
      <c r="K28" s="51"/>
      <c r="L28" s="52"/>
      <c r="M28" s="51"/>
      <c r="N28" s="52"/>
      <c r="O28" s="51"/>
      <c r="P28" s="52"/>
      <c r="Q28" s="51"/>
      <c r="R28" s="52"/>
      <c r="S28" s="51"/>
      <c r="T28" s="52"/>
      <c r="U28" s="51"/>
      <c r="V28" s="52"/>
      <c r="W28" s="51"/>
      <c r="X28" s="52"/>
      <c r="Y28" s="51"/>
      <c r="Z28" s="52"/>
      <c r="AA28" s="51"/>
      <c r="AB28" s="21"/>
      <c r="AC28" s="50"/>
      <c r="AD28" s="49"/>
      <c r="AE28" s="49"/>
      <c r="AF28" s="49"/>
      <c r="AG28" s="49"/>
      <c r="AH28" s="49"/>
      <c r="AI28" s="49"/>
      <c r="AJ28" s="49"/>
      <c r="AK28" s="49"/>
      <c r="AL28" s="42" t="s">
        <v>109</v>
      </c>
      <c r="AM28" s="42" t="s">
        <v>110</v>
      </c>
    </row>
    <row r="29" spans="1:39" x14ac:dyDescent="0.25">
      <c r="A29" s="45"/>
      <c r="B29" s="45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  <c r="AA29" s="45"/>
      <c r="AB29" s="21"/>
      <c r="AC29" s="46"/>
      <c r="AD29" s="45"/>
      <c r="AE29" s="45"/>
      <c r="AF29" s="45"/>
      <c r="AG29" s="45"/>
      <c r="AH29" s="45"/>
      <c r="AI29" s="45"/>
      <c r="AJ29" s="45"/>
      <c r="AK29" s="45"/>
      <c r="AL29" s="42" t="s">
        <v>111</v>
      </c>
      <c r="AM29" s="42" t="s">
        <v>112</v>
      </c>
    </row>
    <row r="30" spans="1:39" x14ac:dyDescent="0.25">
      <c r="A30" s="45"/>
      <c r="C30" s="47" t="str">
        <f ca="1">OFFSET(AL26,0,$AL$1)</f>
        <v xml:space="preserve">Kommentare: </v>
      </c>
      <c r="D30" s="150"/>
      <c r="E30" s="150"/>
      <c r="F30" s="150"/>
      <c r="G30" s="150"/>
      <c r="H30" s="150"/>
      <c r="I30" s="150"/>
      <c r="J30" s="150"/>
      <c r="K30" s="150"/>
      <c r="L30" s="150"/>
      <c r="M30" s="150"/>
      <c r="N30" s="150"/>
      <c r="O30" s="150"/>
      <c r="P30" s="150"/>
      <c r="Q30" s="150"/>
      <c r="R30" s="150"/>
      <c r="S30" s="150"/>
      <c r="T30" s="150"/>
      <c r="U30" s="150"/>
      <c r="V30" s="150"/>
      <c r="W30" s="150"/>
      <c r="X30" s="102"/>
      <c r="Y30" s="102"/>
      <c r="Z30" s="102"/>
      <c r="AA30" s="102"/>
      <c r="AB30" s="21"/>
      <c r="AC30" s="46"/>
      <c r="AD30" s="45"/>
      <c r="AE30" s="45"/>
      <c r="AF30" s="45"/>
      <c r="AG30" s="45"/>
      <c r="AH30" s="45"/>
      <c r="AI30" s="45"/>
      <c r="AJ30" s="45"/>
      <c r="AK30" s="45"/>
      <c r="AL30" s="42" t="s">
        <v>113</v>
      </c>
      <c r="AM30" s="42" t="s">
        <v>114</v>
      </c>
    </row>
    <row r="31" spans="1:39" x14ac:dyDescent="0.25">
      <c r="A31" s="45"/>
      <c r="B31" s="45"/>
      <c r="C31" s="45"/>
      <c r="D31" s="150"/>
      <c r="E31" s="150"/>
      <c r="F31" s="150"/>
      <c r="G31" s="150"/>
      <c r="H31" s="150"/>
      <c r="I31" s="150"/>
      <c r="J31" s="150"/>
      <c r="K31" s="150"/>
      <c r="L31" s="150"/>
      <c r="M31" s="150"/>
      <c r="N31" s="150"/>
      <c r="O31" s="150"/>
      <c r="P31" s="150"/>
      <c r="Q31" s="150"/>
      <c r="R31" s="150"/>
      <c r="S31" s="150"/>
      <c r="T31" s="150"/>
      <c r="U31" s="150"/>
      <c r="V31" s="150"/>
      <c r="W31" s="150"/>
      <c r="X31" s="102"/>
      <c r="Y31" s="102"/>
      <c r="Z31" s="102"/>
      <c r="AA31" s="102"/>
      <c r="AB31" s="21"/>
      <c r="AC31" s="46"/>
      <c r="AD31" s="45"/>
      <c r="AE31" s="45"/>
      <c r="AF31" s="45"/>
      <c r="AG31" s="45"/>
      <c r="AH31" s="45"/>
      <c r="AI31" s="45"/>
      <c r="AJ31" s="45"/>
      <c r="AK31" s="45"/>
    </row>
    <row r="32" spans="1:39" x14ac:dyDescent="0.25">
      <c r="A32" s="45"/>
      <c r="B32" s="45"/>
      <c r="C32" s="45"/>
      <c r="D32" s="150"/>
      <c r="E32" s="150"/>
      <c r="F32" s="150"/>
      <c r="G32" s="150"/>
      <c r="H32" s="150"/>
      <c r="I32" s="150"/>
      <c r="J32" s="150"/>
      <c r="K32" s="150"/>
      <c r="L32" s="150"/>
      <c r="M32" s="150"/>
      <c r="N32" s="150"/>
      <c r="O32" s="150"/>
      <c r="P32" s="150"/>
      <c r="Q32" s="150"/>
      <c r="R32" s="150"/>
      <c r="S32" s="150"/>
      <c r="T32" s="150"/>
      <c r="U32" s="150"/>
      <c r="V32" s="150"/>
      <c r="W32" s="150"/>
      <c r="X32" s="102"/>
      <c r="Y32" s="102"/>
      <c r="Z32" s="102"/>
      <c r="AA32" s="102"/>
      <c r="AB32" s="45"/>
      <c r="AC32" s="46"/>
      <c r="AD32" s="45"/>
      <c r="AE32" s="45"/>
      <c r="AF32" s="45"/>
      <c r="AG32" s="45"/>
      <c r="AH32" s="45"/>
      <c r="AI32" s="45"/>
      <c r="AJ32" s="45"/>
      <c r="AK32" s="45"/>
    </row>
    <row r="33" spans="1:37" x14ac:dyDescent="0.25">
      <c r="A33" s="45"/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6"/>
      <c r="AD33" s="45"/>
      <c r="AE33" s="45"/>
      <c r="AF33" s="45"/>
      <c r="AG33" s="45"/>
      <c r="AH33" s="45"/>
      <c r="AI33" s="45"/>
      <c r="AJ33" s="45"/>
      <c r="AK33" s="45"/>
    </row>
    <row r="36" spans="1:37" hidden="1" x14ac:dyDescent="0.25">
      <c r="B36" s="41" t="s">
        <v>115</v>
      </c>
    </row>
    <row r="37" spans="1:37" hidden="1" x14ac:dyDescent="0.25">
      <c r="B37" s="41">
        <f>SUM(D37:AA53)</f>
        <v>0</v>
      </c>
      <c r="D37" s="44"/>
      <c r="E37" s="44">
        <f>IF(E13="",0,IF((E13-D13)&lt;0.0207,1,0))</f>
        <v>0</v>
      </c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</row>
    <row r="38" spans="1:37" hidden="1" x14ac:dyDescent="0.25"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</row>
    <row r="39" spans="1:37" hidden="1" x14ac:dyDescent="0.25">
      <c r="B39" s="41" t="s">
        <v>116</v>
      </c>
      <c r="D39" s="44">
        <f>IF(D14="",0,IF((C14+D14)&lt;(C13+E13),1,0))</f>
        <v>0</v>
      </c>
      <c r="E39" s="44">
        <f>IF(E14="",0,IF((E14-D14)&lt;0.0207,1,0))</f>
        <v>0</v>
      </c>
      <c r="F39" s="44">
        <f t="shared" ref="F39:F47" si="0">(ROUNDUP(F14,2)*100)-(ROUNDDOWN(F14,2)*100)</f>
        <v>0</v>
      </c>
      <c r="G39" s="44">
        <f t="shared" ref="G39:G47" si="1">IF(G14&gt;F14,1,0)</f>
        <v>0</v>
      </c>
      <c r="H39" s="44">
        <f t="shared" ref="H39:H47" si="2">(ROUNDUP(H14,2)*100)-(ROUNDDOWN(H14,2)*100)</f>
        <v>0</v>
      </c>
      <c r="I39" s="44">
        <f t="shared" ref="I39:I47" si="3">IF(I14&gt;H14,1,0)</f>
        <v>0</v>
      </c>
      <c r="J39" s="44">
        <f t="shared" ref="J39:J47" si="4">(ROUNDUP(J14,2)*100)-(ROUNDDOWN(J14,2)*100)</f>
        <v>0</v>
      </c>
      <c r="K39" s="44">
        <f t="shared" ref="K39:K47" si="5">IF(K14&gt;J14,1,0)</f>
        <v>0</v>
      </c>
      <c r="L39" s="44">
        <f t="shared" ref="L39:L47" si="6">(ROUNDUP(L14,2)*100)-(ROUNDDOWN(L14,2)*100)</f>
        <v>0</v>
      </c>
      <c r="M39" s="44">
        <f t="shared" ref="M39:M47" si="7">IF(M14&gt;L14,1,0)</f>
        <v>0</v>
      </c>
      <c r="N39" s="44">
        <f t="shared" ref="N39:N47" si="8">(ROUNDUP(N14,2)*100)-(ROUNDDOWN(N14,2)*100)</f>
        <v>0</v>
      </c>
      <c r="O39" s="44">
        <f t="shared" ref="O39:O47" si="9">IF(O14&gt;N14,1,0)</f>
        <v>0</v>
      </c>
      <c r="P39" s="44">
        <f t="shared" ref="P39:P47" si="10">(ROUNDUP(P14,2)*100)-(ROUNDDOWN(P14,2)*100)</f>
        <v>0</v>
      </c>
      <c r="Q39" s="44">
        <f t="shared" ref="Q39:Q47" si="11">IF(Q14&gt;P14,1,0)</f>
        <v>0</v>
      </c>
      <c r="R39" s="44">
        <f t="shared" ref="R39:R47" si="12">(ROUNDUP(R14,2)*100)-(ROUNDDOWN(R14,2)*100)</f>
        <v>0</v>
      </c>
      <c r="S39" s="44">
        <f t="shared" ref="S39:S47" si="13">IF(S14&gt;R14,1,0)</f>
        <v>0</v>
      </c>
      <c r="T39" s="44">
        <f t="shared" ref="T39:T47" si="14">(ROUNDUP(T14,2)*100)-(ROUNDDOWN(T14,2)*100)</f>
        <v>0</v>
      </c>
      <c r="U39" s="44">
        <f t="shared" ref="U39:U47" si="15">IF(U14&gt;T14,1,0)</f>
        <v>0</v>
      </c>
      <c r="V39" s="44">
        <f t="shared" ref="V39:V47" si="16">(ROUNDUP(V14,2)*100)-(ROUNDDOWN(V14,2)*100)</f>
        <v>0</v>
      </c>
      <c r="W39" s="44">
        <f t="shared" ref="W39:W47" si="17">IF(W14&gt;V14,1,0)</f>
        <v>0</v>
      </c>
      <c r="X39" s="44">
        <f t="shared" ref="X39:X47" si="18">(ROUNDUP(X14,2)*100)-(ROUNDDOWN(X14,2)*100)</f>
        <v>0</v>
      </c>
      <c r="Y39" s="44">
        <f t="shared" ref="Y39:Y47" si="19">IF(Y14&gt;X14,1,0)</f>
        <v>0</v>
      </c>
      <c r="Z39" s="44">
        <f t="shared" ref="Z39:Z47" si="20">(ROUNDUP(Z14,2)*100)-(ROUNDDOWN(Z14,2)*100)</f>
        <v>0</v>
      </c>
      <c r="AA39" s="44">
        <f t="shared" ref="AA39:AA47" si="21">IF(AA14&gt;Z14,1,0)</f>
        <v>0</v>
      </c>
    </row>
    <row r="40" spans="1:37" hidden="1" x14ac:dyDescent="0.25">
      <c r="B40" s="41">
        <f>SUM(F39:AA53)</f>
        <v>0</v>
      </c>
      <c r="D40" s="44">
        <f t="shared" ref="D40:D46" si="22">IF(D15="",0,IF((C15+D15)&lt;(C14+E14),1,0))</f>
        <v>0</v>
      </c>
      <c r="E40" s="44">
        <f t="shared" ref="E40:E53" si="23">IF(E15="",0,IF((E15-D15)&lt;0.0207,1,0))</f>
        <v>0</v>
      </c>
      <c r="F40" s="44">
        <f t="shared" si="0"/>
        <v>0</v>
      </c>
      <c r="G40" s="44">
        <f t="shared" si="1"/>
        <v>0</v>
      </c>
      <c r="H40" s="44">
        <f t="shared" si="2"/>
        <v>0</v>
      </c>
      <c r="I40" s="44">
        <f t="shared" si="3"/>
        <v>0</v>
      </c>
      <c r="J40" s="44">
        <f t="shared" si="4"/>
        <v>0</v>
      </c>
      <c r="K40" s="44">
        <f t="shared" si="5"/>
        <v>0</v>
      </c>
      <c r="L40" s="44">
        <f t="shared" si="6"/>
        <v>0</v>
      </c>
      <c r="M40" s="44">
        <f t="shared" si="7"/>
        <v>0</v>
      </c>
      <c r="N40" s="44">
        <f t="shared" si="8"/>
        <v>0</v>
      </c>
      <c r="O40" s="44">
        <f t="shared" si="9"/>
        <v>0</v>
      </c>
      <c r="P40" s="44">
        <f t="shared" si="10"/>
        <v>0</v>
      </c>
      <c r="Q40" s="44">
        <f t="shared" si="11"/>
        <v>0</v>
      </c>
      <c r="R40" s="44">
        <f t="shared" si="12"/>
        <v>0</v>
      </c>
      <c r="S40" s="44">
        <f t="shared" si="13"/>
        <v>0</v>
      </c>
      <c r="T40" s="44">
        <f t="shared" si="14"/>
        <v>0</v>
      </c>
      <c r="U40" s="44">
        <f t="shared" si="15"/>
        <v>0</v>
      </c>
      <c r="V40" s="44">
        <f t="shared" si="16"/>
        <v>0</v>
      </c>
      <c r="W40" s="44">
        <f t="shared" si="17"/>
        <v>0</v>
      </c>
      <c r="X40" s="44">
        <f t="shared" si="18"/>
        <v>0</v>
      </c>
      <c r="Y40" s="44">
        <f t="shared" si="19"/>
        <v>0</v>
      </c>
      <c r="Z40" s="44">
        <f t="shared" si="20"/>
        <v>0</v>
      </c>
      <c r="AA40" s="44">
        <f t="shared" si="21"/>
        <v>0</v>
      </c>
    </row>
    <row r="41" spans="1:37" hidden="1" x14ac:dyDescent="0.25">
      <c r="B41" s="41" t="s">
        <v>117</v>
      </c>
      <c r="D41" s="44">
        <f t="shared" si="22"/>
        <v>0</v>
      </c>
      <c r="E41" s="44">
        <f t="shared" si="23"/>
        <v>0</v>
      </c>
      <c r="F41" s="44">
        <f t="shared" si="0"/>
        <v>0</v>
      </c>
      <c r="G41" s="44">
        <f t="shared" si="1"/>
        <v>0</v>
      </c>
      <c r="H41" s="44">
        <f t="shared" si="2"/>
        <v>0</v>
      </c>
      <c r="I41" s="44">
        <f t="shared" si="3"/>
        <v>0</v>
      </c>
      <c r="J41" s="44">
        <f t="shared" si="4"/>
        <v>0</v>
      </c>
      <c r="K41" s="44">
        <f t="shared" si="5"/>
        <v>0</v>
      </c>
      <c r="L41" s="44">
        <f t="shared" si="6"/>
        <v>0</v>
      </c>
      <c r="M41" s="44">
        <f t="shared" si="7"/>
        <v>0</v>
      </c>
      <c r="N41" s="44">
        <f t="shared" si="8"/>
        <v>0</v>
      </c>
      <c r="O41" s="44">
        <f t="shared" si="9"/>
        <v>0</v>
      </c>
      <c r="P41" s="44">
        <f t="shared" si="10"/>
        <v>0</v>
      </c>
      <c r="Q41" s="44">
        <f t="shared" si="11"/>
        <v>0</v>
      </c>
      <c r="R41" s="44">
        <f t="shared" si="12"/>
        <v>0</v>
      </c>
      <c r="S41" s="44">
        <f t="shared" si="13"/>
        <v>0</v>
      </c>
      <c r="T41" s="44">
        <f t="shared" si="14"/>
        <v>0</v>
      </c>
      <c r="U41" s="44">
        <f t="shared" si="15"/>
        <v>0</v>
      </c>
      <c r="V41" s="44">
        <f t="shared" si="16"/>
        <v>0</v>
      </c>
      <c r="W41" s="44">
        <f t="shared" si="17"/>
        <v>0</v>
      </c>
      <c r="X41" s="44">
        <f t="shared" si="18"/>
        <v>0</v>
      </c>
      <c r="Y41" s="44">
        <f t="shared" si="19"/>
        <v>0</v>
      </c>
      <c r="Z41" s="44">
        <f t="shared" si="20"/>
        <v>0</v>
      </c>
      <c r="AA41" s="44">
        <f t="shared" si="21"/>
        <v>0</v>
      </c>
    </row>
    <row r="42" spans="1:37" hidden="1" x14ac:dyDescent="0.25">
      <c r="B42" s="41">
        <f>SUM(D37:E53)</f>
        <v>0</v>
      </c>
      <c r="D42" s="44">
        <f t="shared" si="22"/>
        <v>0</v>
      </c>
      <c r="E42" s="44">
        <f t="shared" si="23"/>
        <v>0</v>
      </c>
      <c r="F42" s="44">
        <f t="shared" si="0"/>
        <v>0</v>
      </c>
      <c r="G42" s="44">
        <f t="shared" si="1"/>
        <v>0</v>
      </c>
      <c r="H42" s="44">
        <f t="shared" si="2"/>
        <v>0</v>
      </c>
      <c r="I42" s="44">
        <f t="shared" si="3"/>
        <v>0</v>
      </c>
      <c r="J42" s="44">
        <f t="shared" si="4"/>
        <v>0</v>
      </c>
      <c r="K42" s="44">
        <f t="shared" si="5"/>
        <v>0</v>
      </c>
      <c r="L42" s="44">
        <f t="shared" si="6"/>
        <v>0</v>
      </c>
      <c r="M42" s="44">
        <f t="shared" si="7"/>
        <v>0</v>
      </c>
      <c r="N42" s="44">
        <f t="shared" si="8"/>
        <v>0</v>
      </c>
      <c r="O42" s="44">
        <f t="shared" si="9"/>
        <v>0</v>
      </c>
      <c r="P42" s="44">
        <f t="shared" si="10"/>
        <v>0</v>
      </c>
      <c r="Q42" s="44">
        <f t="shared" si="11"/>
        <v>0</v>
      </c>
      <c r="R42" s="44">
        <f t="shared" si="12"/>
        <v>0</v>
      </c>
      <c r="S42" s="44">
        <f t="shared" si="13"/>
        <v>0</v>
      </c>
      <c r="T42" s="44">
        <f t="shared" si="14"/>
        <v>0</v>
      </c>
      <c r="U42" s="44">
        <f t="shared" si="15"/>
        <v>0</v>
      </c>
      <c r="V42" s="44">
        <f t="shared" si="16"/>
        <v>0</v>
      </c>
      <c r="W42" s="44">
        <f t="shared" si="17"/>
        <v>0</v>
      </c>
      <c r="X42" s="44">
        <f t="shared" si="18"/>
        <v>0</v>
      </c>
      <c r="Y42" s="44">
        <f t="shared" si="19"/>
        <v>0</v>
      </c>
      <c r="Z42" s="44">
        <f t="shared" si="20"/>
        <v>0</v>
      </c>
      <c r="AA42" s="44">
        <f t="shared" si="21"/>
        <v>0</v>
      </c>
    </row>
    <row r="43" spans="1:37" hidden="1" x14ac:dyDescent="0.25">
      <c r="D43" s="44">
        <f t="shared" si="22"/>
        <v>0</v>
      </c>
      <c r="E43" s="44">
        <f t="shared" si="23"/>
        <v>0</v>
      </c>
      <c r="F43" s="44">
        <f t="shared" si="0"/>
        <v>0</v>
      </c>
      <c r="G43" s="44">
        <f t="shared" si="1"/>
        <v>0</v>
      </c>
      <c r="H43" s="44">
        <f t="shared" si="2"/>
        <v>0</v>
      </c>
      <c r="I43" s="44">
        <f t="shared" si="3"/>
        <v>0</v>
      </c>
      <c r="J43" s="44">
        <f t="shared" si="4"/>
        <v>0</v>
      </c>
      <c r="K43" s="44">
        <f t="shared" si="5"/>
        <v>0</v>
      </c>
      <c r="L43" s="44">
        <f t="shared" si="6"/>
        <v>0</v>
      </c>
      <c r="M43" s="44">
        <f t="shared" si="7"/>
        <v>0</v>
      </c>
      <c r="N43" s="44">
        <f t="shared" si="8"/>
        <v>0</v>
      </c>
      <c r="O43" s="44">
        <f t="shared" si="9"/>
        <v>0</v>
      </c>
      <c r="P43" s="44">
        <f t="shared" si="10"/>
        <v>0</v>
      </c>
      <c r="Q43" s="44">
        <f t="shared" si="11"/>
        <v>0</v>
      </c>
      <c r="R43" s="44">
        <f t="shared" si="12"/>
        <v>0</v>
      </c>
      <c r="S43" s="44">
        <f t="shared" si="13"/>
        <v>0</v>
      </c>
      <c r="T43" s="44">
        <f t="shared" si="14"/>
        <v>0</v>
      </c>
      <c r="U43" s="44">
        <f t="shared" si="15"/>
        <v>0</v>
      </c>
      <c r="V43" s="44">
        <f t="shared" si="16"/>
        <v>0</v>
      </c>
      <c r="W43" s="44">
        <f t="shared" si="17"/>
        <v>0</v>
      </c>
      <c r="X43" s="44">
        <f t="shared" si="18"/>
        <v>0</v>
      </c>
      <c r="Y43" s="44">
        <f t="shared" si="19"/>
        <v>0</v>
      </c>
      <c r="Z43" s="44">
        <f t="shared" si="20"/>
        <v>0</v>
      </c>
      <c r="AA43" s="44">
        <f t="shared" si="21"/>
        <v>0</v>
      </c>
    </row>
    <row r="44" spans="1:37" hidden="1" x14ac:dyDescent="0.25">
      <c r="D44" s="44">
        <f t="shared" si="22"/>
        <v>0</v>
      </c>
      <c r="E44" s="44">
        <f t="shared" si="23"/>
        <v>0</v>
      </c>
      <c r="F44" s="44">
        <f t="shared" si="0"/>
        <v>0</v>
      </c>
      <c r="G44" s="44">
        <f t="shared" si="1"/>
        <v>0</v>
      </c>
      <c r="H44" s="44">
        <f t="shared" si="2"/>
        <v>0</v>
      </c>
      <c r="I44" s="44">
        <f t="shared" si="3"/>
        <v>0</v>
      </c>
      <c r="J44" s="44">
        <f t="shared" si="4"/>
        <v>0</v>
      </c>
      <c r="K44" s="44">
        <f t="shared" si="5"/>
        <v>0</v>
      </c>
      <c r="L44" s="44">
        <f t="shared" si="6"/>
        <v>0</v>
      </c>
      <c r="M44" s="44">
        <f t="shared" si="7"/>
        <v>0</v>
      </c>
      <c r="N44" s="44">
        <f t="shared" si="8"/>
        <v>0</v>
      </c>
      <c r="O44" s="44">
        <f t="shared" si="9"/>
        <v>0</v>
      </c>
      <c r="P44" s="44">
        <f t="shared" si="10"/>
        <v>0</v>
      </c>
      <c r="Q44" s="44">
        <f t="shared" si="11"/>
        <v>0</v>
      </c>
      <c r="R44" s="44">
        <f t="shared" si="12"/>
        <v>0</v>
      </c>
      <c r="S44" s="44">
        <f t="shared" si="13"/>
        <v>0</v>
      </c>
      <c r="T44" s="44">
        <f t="shared" si="14"/>
        <v>0</v>
      </c>
      <c r="U44" s="44">
        <f t="shared" si="15"/>
        <v>0</v>
      </c>
      <c r="V44" s="44">
        <f t="shared" si="16"/>
        <v>0</v>
      </c>
      <c r="W44" s="44">
        <f t="shared" si="17"/>
        <v>0</v>
      </c>
      <c r="X44" s="44">
        <f t="shared" si="18"/>
        <v>0</v>
      </c>
      <c r="Y44" s="44">
        <f t="shared" si="19"/>
        <v>0</v>
      </c>
      <c r="Z44" s="44">
        <f t="shared" si="20"/>
        <v>0</v>
      </c>
      <c r="AA44" s="44">
        <f t="shared" si="21"/>
        <v>0</v>
      </c>
    </row>
    <row r="45" spans="1:37" hidden="1" x14ac:dyDescent="0.25">
      <c r="D45" s="44">
        <f t="shared" si="22"/>
        <v>0</v>
      </c>
      <c r="E45" s="44">
        <f t="shared" si="23"/>
        <v>0</v>
      </c>
      <c r="F45" s="44">
        <f t="shared" si="0"/>
        <v>0</v>
      </c>
      <c r="G45" s="44">
        <f t="shared" si="1"/>
        <v>0</v>
      </c>
      <c r="H45" s="44">
        <f t="shared" si="2"/>
        <v>0</v>
      </c>
      <c r="I45" s="44">
        <f t="shared" si="3"/>
        <v>0</v>
      </c>
      <c r="J45" s="44">
        <f t="shared" si="4"/>
        <v>0</v>
      </c>
      <c r="K45" s="44">
        <f t="shared" si="5"/>
        <v>0</v>
      </c>
      <c r="L45" s="44">
        <f t="shared" si="6"/>
        <v>0</v>
      </c>
      <c r="M45" s="44">
        <f t="shared" si="7"/>
        <v>0</v>
      </c>
      <c r="N45" s="44">
        <f t="shared" si="8"/>
        <v>0</v>
      </c>
      <c r="O45" s="44">
        <f t="shared" si="9"/>
        <v>0</v>
      </c>
      <c r="P45" s="44">
        <f t="shared" si="10"/>
        <v>0</v>
      </c>
      <c r="Q45" s="44">
        <f t="shared" si="11"/>
        <v>0</v>
      </c>
      <c r="R45" s="44">
        <f t="shared" si="12"/>
        <v>0</v>
      </c>
      <c r="S45" s="44">
        <f t="shared" si="13"/>
        <v>0</v>
      </c>
      <c r="T45" s="44">
        <f t="shared" si="14"/>
        <v>0</v>
      </c>
      <c r="U45" s="44">
        <f t="shared" si="15"/>
        <v>0</v>
      </c>
      <c r="V45" s="44">
        <f t="shared" si="16"/>
        <v>0</v>
      </c>
      <c r="W45" s="44">
        <f t="shared" si="17"/>
        <v>0</v>
      </c>
      <c r="X45" s="44">
        <f t="shared" si="18"/>
        <v>0</v>
      </c>
      <c r="Y45" s="44">
        <f t="shared" si="19"/>
        <v>0</v>
      </c>
      <c r="Z45" s="44">
        <f t="shared" si="20"/>
        <v>0</v>
      </c>
      <c r="AA45" s="44">
        <f t="shared" si="21"/>
        <v>0</v>
      </c>
    </row>
    <row r="46" spans="1:37" hidden="1" x14ac:dyDescent="0.25">
      <c r="D46" s="44">
        <f t="shared" si="22"/>
        <v>0</v>
      </c>
      <c r="E46" s="44">
        <f t="shared" si="23"/>
        <v>0</v>
      </c>
      <c r="F46" s="44">
        <f t="shared" si="0"/>
        <v>0</v>
      </c>
      <c r="G46" s="44">
        <f t="shared" si="1"/>
        <v>0</v>
      </c>
      <c r="H46" s="44">
        <f t="shared" si="2"/>
        <v>0</v>
      </c>
      <c r="I46" s="44">
        <f t="shared" si="3"/>
        <v>0</v>
      </c>
      <c r="J46" s="44">
        <f t="shared" si="4"/>
        <v>0</v>
      </c>
      <c r="K46" s="44">
        <f t="shared" si="5"/>
        <v>0</v>
      </c>
      <c r="L46" s="44">
        <f t="shared" si="6"/>
        <v>0</v>
      </c>
      <c r="M46" s="44">
        <f t="shared" si="7"/>
        <v>0</v>
      </c>
      <c r="N46" s="44">
        <f t="shared" si="8"/>
        <v>0</v>
      </c>
      <c r="O46" s="44">
        <f t="shared" si="9"/>
        <v>0</v>
      </c>
      <c r="P46" s="44">
        <f t="shared" si="10"/>
        <v>0</v>
      </c>
      <c r="Q46" s="44">
        <f t="shared" si="11"/>
        <v>0</v>
      </c>
      <c r="R46" s="44">
        <f t="shared" si="12"/>
        <v>0</v>
      </c>
      <c r="S46" s="44">
        <f t="shared" si="13"/>
        <v>0</v>
      </c>
      <c r="T46" s="44">
        <f t="shared" si="14"/>
        <v>0</v>
      </c>
      <c r="U46" s="44">
        <f t="shared" si="15"/>
        <v>0</v>
      </c>
      <c r="V46" s="44">
        <f t="shared" si="16"/>
        <v>0</v>
      </c>
      <c r="W46" s="44">
        <f t="shared" si="17"/>
        <v>0</v>
      </c>
      <c r="X46" s="44">
        <f t="shared" si="18"/>
        <v>0</v>
      </c>
      <c r="Y46" s="44">
        <f t="shared" si="19"/>
        <v>0</v>
      </c>
      <c r="Z46" s="44">
        <f t="shared" si="20"/>
        <v>0</v>
      </c>
      <c r="AA46" s="44">
        <f t="shared" si="21"/>
        <v>0</v>
      </c>
    </row>
    <row r="47" spans="1:37" hidden="1" x14ac:dyDescent="0.25">
      <c r="D47" s="44">
        <f>IF(D22="",0,IF((C22+D22)&lt;(C21+E21),1,0))</f>
        <v>0</v>
      </c>
      <c r="E47" s="44">
        <f t="shared" si="23"/>
        <v>0</v>
      </c>
      <c r="F47" s="44">
        <f t="shared" si="0"/>
        <v>0</v>
      </c>
      <c r="G47" s="44">
        <f t="shared" si="1"/>
        <v>0</v>
      </c>
      <c r="H47" s="44">
        <f t="shared" si="2"/>
        <v>0</v>
      </c>
      <c r="I47" s="44">
        <f t="shared" si="3"/>
        <v>0</v>
      </c>
      <c r="J47" s="44">
        <f t="shared" si="4"/>
        <v>0</v>
      </c>
      <c r="K47" s="44">
        <f t="shared" si="5"/>
        <v>0</v>
      </c>
      <c r="L47" s="44">
        <f t="shared" si="6"/>
        <v>0</v>
      </c>
      <c r="M47" s="44">
        <f t="shared" si="7"/>
        <v>0</v>
      </c>
      <c r="N47" s="44">
        <f t="shared" si="8"/>
        <v>0</v>
      </c>
      <c r="O47" s="44">
        <f t="shared" si="9"/>
        <v>0</v>
      </c>
      <c r="P47" s="44">
        <f t="shared" si="10"/>
        <v>0</v>
      </c>
      <c r="Q47" s="44">
        <f t="shared" si="11"/>
        <v>0</v>
      </c>
      <c r="R47" s="44">
        <f t="shared" si="12"/>
        <v>0</v>
      </c>
      <c r="S47" s="44">
        <f t="shared" si="13"/>
        <v>0</v>
      </c>
      <c r="T47" s="44">
        <f t="shared" si="14"/>
        <v>0</v>
      </c>
      <c r="U47" s="44">
        <f t="shared" si="15"/>
        <v>0</v>
      </c>
      <c r="V47" s="44">
        <f t="shared" si="16"/>
        <v>0</v>
      </c>
      <c r="W47" s="44">
        <f t="shared" si="17"/>
        <v>0</v>
      </c>
      <c r="X47" s="44">
        <f t="shared" si="18"/>
        <v>0</v>
      </c>
      <c r="Y47" s="44">
        <f t="shared" si="19"/>
        <v>0</v>
      </c>
      <c r="Z47" s="44">
        <f t="shared" si="20"/>
        <v>0</v>
      </c>
      <c r="AA47" s="44">
        <f t="shared" si="21"/>
        <v>0</v>
      </c>
    </row>
    <row r="48" spans="1:37" hidden="1" x14ac:dyDescent="0.25"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</row>
    <row r="49" spans="3:28" hidden="1" x14ac:dyDescent="0.25">
      <c r="D49" s="44">
        <f>IF(D24="",0,IF((C24+D24)&lt;(C22+E22),1,0))</f>
        <v>0</v>
      </c>
      <c r="E49" s="44">
        <f t="shared" si="23"/>
        <v>0</v>
      </c>
      <c r="F49" s="44">
        <f>(ROUNDUP(F24,2)*100)-(ROUNDDOWN(F24,2)*100)</f>
        <v>0</v>
      </c>
      <c r="G49" s="44">
        <f>IF(G24&gt;F24,1,0)</f>
        <v>0</v>
      </c>
      <c r="H49" s="44">
        <f>(ROUNDUP(H24,2)*100)-(ROUNDDOWN(H24,2)*100)</f>
        <v>0</v>
      </c>
      <c r="I49" s="44">
        <f>IF(I24&gt;H24,1,0)</f>
        <v>0</v>
      </c>
      <c r="J49" s="44">
        <f>(ROUNDUP(J24,2)*100)-(ROUNDDOWN(J24,2)*100)</f>
        <v>0</v>
      </c>
      <c r="K49" s="44">
        <f>IF(K24&gt;J24,1,0)</f>
        <v>0</v>
      </c>
      <c r="L49" s="44">
        <f>(ROUNDUP(L24,2)*100)-(ROUNDDOWN(L24,2)*100)</f>
        <v>0</v>
      </c>
      <c r="M49" s="44">
        <f>IF(M24&gt;L24,1,0)</f>
        <v>0</v>
      </c>
      <c r="N49" s="44">
        <f>(ROUNDUP(N24,2)*100)-(ROUNDDOWN(N24,2)*100)</f>
        <v>0</v>
      </c>
      <c r="O49" s="44">
        <f>IF(O24&gt;N24,1,0)</f>
        <v>0</v>
      </c>
      <c r="P49" s="44">
        <f>(ROUNDUP(P24,2)*100)-(ROUNDDOWN(P24,2)*100)</f>
        <v>0</v>
      </c>
      <c r="Q49" s="44">
        <f>IF(Q24&gt;P24,1,0)</f>
        <v>0</v>
      </c>
      <c r="R49" s="44">
        <f>(ROUNDUP(R24,2)*100)-(ROUNDDOWN(R24,2)*100)</f>
        <v>0</v>
      </c>
      <c r="S49" s="44">
        <f>IF(S24&gt;R24,1,0)</f>
        <v>0</v>
      </c>
      <c r="T49" s="44">
        <f>(ROUNDUP(T24,2)*100)-(ROUNDDOWN(T24,2)*100)</f>
        <v>0</v>
      </c>
      <c r="U49" s="44">
        <f>IF(U24&gt;T24,1,0)</f>
        <v>0</v>
      </c>
      <c r="V49" s="44">
        <f>(ROUNDUP(V24,2)*100)-(ROUNDDOWN(V24,2)*100)</f>
        <v>0</v>
      </c>
      <c r="W49" s="44">
        <f>IF(W24&gt;V24,1,0)</f>
        <v>0</v>
      </c>
      <c r="X49" s="44">
        <f>(ROUNDUP(X24,2)*100)-(ROUNDDOWN(X24,2)*100)</f>
        <v>0</v>
      </c>
      <c r="Y49" s="44">
        <f t="shared" ref="Y49:Y53" si="24">IF(Y24&gt;X24,1,0)</f>
        <v>0</v>
      </c>
      <c r="Z49" s="44">
        <f>(ROUNDUP(Z24,2)*100)-(ROUNDDOWN(Z24,2)*100)</f>
        <v>0</v>
      </c>
      <c r="AA49" s="44">
        <f>IF(AA24&gt;Z24,1,0)</f>
        <v>0</v>
      </c>
    </row>
    <row r="50" spans="3:28" hidden="1" x14ac:dyDescent="0.25">
      <c r="D50" s="44">
        <f>IF(D25="",0,IF((C25+D25)&lt;(C24+E24),1,0))</f>
        <v>0</v>
      </c>
      <c r="E50" s="44">
        <f t="shared" si="23"/>
        <v>0</v>
      </c>
      <c r="F50" s="44">
        <f>(ROUNDUP(F25,2)*100)-(ROUNDDOWN(F25,2)*100)</f>
        <v>0</v>
      </c>
      <c r="G50" s="44">
        <f>IF(G25&gt;F25,1,0)</f>
        <v>0</v>
      </c>
      <c r="H50" s="44">
        <f>(ROUNDUP(H25,2)*100)-(ROUNDDOWN(H25,2)*100)</f>
        <v>0</v>
      </c>
      <c r="I50" s="44">
        <f>IF(I25&gt;H25,1,0)</f>
        <v>0</v>
      </c>
      <c r="J50" s="44">
        <f>(ROUNDUP(J25,2)*100)-(ROUNDDOWN(J25,2)*100)</f>
        <v>0</v>
      </c>
      <c r="K50" s="44">
        <f>IF(K25&gt;J25,1,0)</f>
        <v>0</v>
      </c>
      <c r="L50" s="44">
        <f>(ROUNDUP(L25,2)*100)-(ROUNDDOWN(L25,2)*100)</f>
        <v>0</v>
      </c>
      <c r="M50" s="44">
        <f>IF(M25&gt;L25,1,0)</f>
        <v>0</v>
      </c>
      <c r="N50" s="44">
        <f>(ROUNDUP(N25,2)*100)-(ROUNDDOWN(N25,2)*100)</f>
        <v>0</v>
      </c>
      <c r="O50" s="44">
        <f>IF(O25&gt;N25,1,0)</f>
        <v>0</v>
      </c>
      <c r="P50" s="44">
        <f>(ROUNDUP(P25,2)*100)-(ROUNDDOWN(P25,2)*100)</f>
        <v>0</v>
      </c>
      <c r="Q50" s="44">
        <f>IF(Q25&gt;P25,1,0)</f>
        <v>0</v>
      </c>
      <c r="R50" s="44">
        <f>(ROUNDUP(R25,2)*100)-(ROUNDDOWN(R25,2)*100)</f>
        <v>0</v>
      </c>
      <c r="S50" s="44">
        <f>IF(S25&gt;R25,1,0)</f>
        <v>0</v>
      </c>
      <c r="T50" s="44">
        <f>(ROUNDUP(T25,2)*100)-(ROUNDDOWN(T25,2)*100)</f>
        <v>0</v>
      </c>
      <c r="U50" s="44">
        <f>IF(U25&gt;T25,1,0)</f>
        <v>0</v>
      </c>
      <c r="V50" s="44">
        <f>(ROUNDUP(V25,2)*100)-(ROUNDDOWN(V25,2)*100)</f>
        <v>0</v>
      </c>
      <c r="W50" s="44">
        <f>IF(W25&gt;V25,1,0)</f>
        <v>0</v>
      </c>
      <c r="X50" s="44">
        <f>(ROUNDUP(X25,2)*100)-(ROUNDDOWN(X25,2)*100)</f>
        <v>0</v>
      </c>
      <c r="Y50" s="44">
        <f t="shared" si="24"/>
        <v>0</v>
      </c>
      <c r="Z50" s="44">
        <f>(ROUNDUP(Z25,2)*100)-(ROUNDDOWN(Z25,2)*100)</f>
        <v>0</v>
      </c>
      <c r="AA50" s="44">
        <f>IF(AA25&gt;Z25,1,0)</f>
        <v>0</v>
      </c>
    </row>
    <row r="51" spans="3:28" hidden="1" x14ac:dyDescent="0.25">
      <c r="D51" s="44">
        <f>IF(D26="",0,IF((C26+D26)&lt;(C25+E25),1,0))</f>
        <v>0</v>
      </c>
      <c r="E51" s="44">
        <f t="shared" si="23"/>
        <v>0</v>
      </c>
      <c r="F51" s="44">
        <f>(ROUNDUP(F26,2)*100)-(ROUNDDOWN(F26,2)*100)</f>
        <v>0</v>
      </c>
      <c r="G51" s="44">
        <f>IF(G26&gt;F26,1,0)</f>
        <v>0</v>
      </c>
      <c r="H51" s="44">
        <f>(ROUNDUP(H26,2)*100)-(ROUNDDOWN(H26,2)*100)</f>
        <v>0</v>
      </c>
      <c r="I51" s="44">
        <f>IF(I26&gt;H26,1,0)</f>
        <v>0</v>
      </c>
      <c r="J51" s="44">
        <f>(ROUNDUP(J26,2)*100)-(ROUNDDOWN(J26,2)*100)</f>
        <v>0</v>
      </c>
      <c r="K51" s="44">
        <f>IF(K26&gt;J26,1,0)</f>
        <v>0</v>
      </c>
      <c r="L51" s="44">
        <f>(ROUNDUP(L26,2)*100)-(ROUNDDOWN(L26,2)*100)</f>
        <v>0</v>
      </c>
      <c r="M51" s="44">
        <f>IF(M26&gt;L26,1,0)</f>
        <v>0</v>
      </c>
      <c r="N51" s="44">
        <f>(ROUNDUP(N26,2)*100)-(ROUNDDOWN(N26,2)*100)</f>
        <v>0</v>
      </c>
      <c r="O51" s="44">
        <f>IF(O26&gt;N26,1,0)</f>
        <v>0</v>
      </c>
      <c r="P51" s="44">
        <f>(ROUNDUP(P26,2)*100)-(ROUNDDOWN(P26,2)*100)</f>
        <v>0</v>
      </c>
      <c r="Q51" s="44">
        <f>IF(Q26&gt;P26,1,0)</f>
        <v>0</v>
      </c>
      <c r="R51" s="44">
        <f>(ROUNDUP(R26,2)*100)-(ROUNDDOWN(R26,2)*100)</f>
        <v>0</v>
      </c>
      <c r="S51" s="44">
        <f>IF(S26&gt;R26,1,0)</f>
        <v>0</v>
      </c>
      <c r="T51" s="44">
        <f>(ROUNDUP(T26,2)*100)-(ROUNDDOWN(T26,2)*100)</f>
        <v>0</v>
      </c>
      <c r="U51" s="44">
        <f>IF(U26&gt;T26,1,0)</f>
        <v>0</v>
      </c>
      <c r="V51" s="44">
        <f>(ROUNDUP(V26,2)*100)-(ROUNDDOWN(V26,2)*100)</f>
        <v>0</v>
      </c>
      <c r="W51" s="44">
        <f>IF(W26&gt;V26,1,0)</f>
        <v>0</v>
      </c>
      <c r="X51" s="44">
        <f>(ROUNDUP(X26,2)*100)-(ROUNDDOWN(X26,2)*100)</f>
        <v>0</v>
      </c>
      <c r="Y51" s="44">
        <f t="shared" si="24"/>
        <v>0</v>
      </c>
      <c r="Z51" s="44">
        <f>(ROUNDUP(Z26,2)*100)-(ROUNDDOWN(Z26,2)*100)</f>
        <v>0</v>
      </c>
      <c r="AA51" s="44">
        <f>IF(AA26&gt;Z26,1,0)</f>
        <v>0</v>
      </c>
    </row>
    <row r="52" spans="3:28" hidden="1" x14ac:dyDescent="0.25">
      <c r="D52" s="44">
        <f>IF(D27="",0,IF((C27+D27)&lt;(C26+E26),1,0))</f>
        <v>0</v>
      </c>
      <c r="E52" s="44">
        <f t="shared" si="23"/>
        <v>0</v>
      </c>
      <c r="F52" s="44">
        <f>(ROUNDUP(F27,2)*100)-(ROUNDDOWN(F27,2)*100)</f>
        <v>0</v>
      </c>
      <c r="G52" s="44">
        <f>IF(G27&gt;F27,1,0)</f>
        <v>0</v>
      </c>
      <c r="H52" s="44">
        <f>(ROUNDUP(H27,2)*100)-(ROUNDDOWN(H27,2)*100)</f>
        <v>0</v>
      </c>
      <c r="I52" s="44">
        <f>IF(I27&gt;H27,1,0)</f>
        <v>0</v>
      </c>
      <c r="J52" s="44">
        <f>(ROUNDUP(J27,2)*100)-(ROUNDDOWN(J27,2)*100)</f>
        <v>0</v>
      </c>
      <c r="K52" s="44">
        <f>IF(K27&gt;J27,1,0)</f>
        <v>0</v>
      </c>
      <c r="L52" s="44">
        <f>(ROUNDUP(L27,2)*100)-(ROUNDDOWN(L27,2)*100)</f>
        <v>0</v>
      </c>
      <c r="M52" s="44">
        <f>IF(M27&gt;L27,1,0)</f>
        <v>0</v>
      </c>
      <c r="N52" s="44">
        <f>(ROUNDUP(N27,2)*100)-(ROUNDDOWN(N27,2)*100)</f>
        <v>0</v>
      </c>
      <c r="O52" s="44">
        <f>IF(O27&gt;N27,1,0)</f>
        <v>0</v>
      </c>
      <c r="P52" s="44">
        <f>(ROUNDUP(P27,2)*100)-(ROUNDDOWN(P27,2)*100)</f>
        <v>0</v>
      </c>
      <c r="Q52" s="44">
        <f>IF(Q27&gt;P27,1,0)</f>
        <v>0</v>
      </c>
      <c r="R52" s="44">
        <f>(ROUNDUP(R27,2)*100)-(ROUNDDOWN(R27,2)*100)</f>
        <v>0</v>
      </c>
      <c r="S52" s="44">
        <f>IF(S27&gt;R27,1,0)</f>
        <v>0</v>
      </c>
      <c r="T52" s="44">
        <f>(ROUNDUP(T27,2)*100)-(ROUNDDOWN(T27,2)*100)</f>
        <v>0</v>
      </c>
      <c r="U52" s="44">
        <f>IF(U27&gt;T27,1,0)</f>
        <v>0</v>
      </c>
      <c r="V52" s="44">
        <f>(ROUNDUP(V27,2)*100)-(ROUNDDOWN(V27,2)*100)</f>
        <v>0</v>
      </c>
      <c r="W52" s="44">
        <f>IF(W27&gt;V27,1,0)</f>
        <v>0</v>
      </c>
      <c r="X52" s="44">
        <f>(ROUNDUP(X27,2)*100)-(ROUNDDOWN(X27,2)*100)</f>
        <v>0</v>
      </c>
      <c r="Y52" s="44">
        <f t="shared" si="24"/>
        <v>0</v>
      </c>
      <c r="Z52" s="44">
        <f>(ROUNDUP(Z27,2)*100)-(ROUNDDOWN(Z27,2)*100)</f>
        <v>0</v>
      </c>
      <c r="AA52" s="44">
        <f>IF(AA27&gt;Z27,1,0)</f>
        <v>0</v>
      </c>
    </row>
    <row r="53" spans="3:28" hidden="1" x14ac:dyDescent="0.25">
      <c r="D53" s="44">
        <f>IF(D28="",0,IF((C28+D28)&lt;(C27+E27),1,0))</f>
        <v>0</v>
      </c>
      <c r="E53" s="44">
        <f t="shared" si="23"/>
        <v>0</v>
      </c>
      <c r="F53" s="44">
        <f>(ROUNDUP(F28,2)*100)-(ROUNDDOWN(F28,2)*100)</f>
        <v>0</v>
      </c>
      <c r="G53" s="44">
        <f>IF(G28&gt;F28,1,0)</f>
        <v>0</v>
      </c>
      <c r="H53" s="44">
        <f>(ROUNDUP(H28,2)*100)-(ROUNDDOWN(H28,2)*100)</f>
        <v>0</v>
      </c>
      <c r="I53" s="44">
        <f>IF(I28&gt;H28,1,0)</f>
        <v>0</v>
      </c>
      <c r="J53" s="44">
        <f>(ROUNDUP(J28,2)*100)-(ROUNDDOWN(J28,2)*100)</f>
        <v>0</v>
      </c>
      <c r="K53" s="44">
        <f>IF(K28&gt;J28,1,0)</f>
        <v>0</v>
      </c>
      <c r="L53" s="44">
        <f>(ROUNDUP(L28,2)*100)-(ROUNDDOWN(L28,2)*100)</f>
        <v>0</v>
      </c>
      <c r="M53" s="44">
        <f>IF(M28&gt;L28,1,0)</f>
        <v>0</v>
      </c>
      <c r="N53" s="44">
        <f>(ROUNDUP(N28,2)*100)-(ROUNDDOWN(N28,2)*100)</f>
        <v>0</v>
      </c>
      <c r="O53" s="44">
        <f>IF(O28&gt;N28,1,0)</f>
        <v>0</v>
      </c>
      <c r="P53" s="44">
        <f>(ROUNDUP(P28,2)*100)-(ROUNDDOWN(P28,2)*100)</f>
        <v>0</v>
      </c>
      <c r="Q53" s="44">
        <f>IF(Q28&gt;P28,1,0)</f>
        <v>0</v>
      </c>
      <c r="R53" s="44">
        <f>(ROUNDUP(R28,2)*100)-(ROUNDDOWN(R28,2)*100)</f>
        <v>0</v>
      </c>
      <c r="S53" s="44">
        <f>IF(S28&gt;R28,1,0)</f>
        <v>0</v>
      </c>
      <c r="T53" s="44">
        <f>(ROUNDUP(T28,2)*100)-(ROUNDDOWN(T28,2)*100)</f>
        <v>0</v>
      </c>
      <c r="U53" s="44">
        <f>IF(U28&gt;T28,1,0)</f>
        <v>0</v>
      </c>
      <c r="V53" s="44">
        <f>(ROUNDUP(V28,2)*100)-(ROUNDDOWN(V28,2)*100)</f>
        <v>0</v>
      </c>
      <c r="W53" s="44">
        <f>IF(W28&gt;V28,1,0)</f>
        <v>0</v>
      </c>
      <c r="X53" s="44">
        <f>(ROUNDUP(X28,2)*100)-(ROUNDDOWN(X28,2)*100)</f>
        <v>0</v>
      </c>
      <c r="Y53" s="44">
        <f t="shared" si="24"/>
        <v>0</v>
      </c>
      <c r="Z53" s="44">
        <f>(ROUNDUP(Z28,2)*100)-(ROUNDDOWN(Z28,2)*100)</f>
        <v>0</v>
      </c>
      <c r="AA53" s="44">
        <f>IF(AA28&gt;Z28,1,0)</f>
        <v>0</v>
      </c>
    </row>
    <row r="54" spans="3:28" hidden="1" x14ac:dyDescent="0.25"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</row>
    <row r="55" spans="3:28" hidden="1" x14ac:dyDescent="0.25"/>
    <row r="56" spans="3:28" hidden="1" x14ac:dyDescent="0.25"/>
    <row r="57" spans="3:28" hidden="1" x14ac:dyDescent="0.25"/>
    <row r="58" spans="3:28" hidden="1" x14ac:dyDescent="0.25">
      <c r="C58" s="41" t="s">
        <v>118</v>
      </c>
    </row>
    <row r="59" spans="3:28" hidden="1" x14ac:dyDescent="0.25"/>
    <row r="60" spans="3:28" hidden="1" x14ac:dyDescent="0.25">
      <c r="E60" s="41" t="s">
        <v>119</v>
      </c>
      <c r="F60" s="44" t="s">
        <v>85</v>
      </c>
      <c r="H60" s="44" t="s">
        <v>120</v>
      </c>
      <c r="J60" s="44" t="s">
        <v>121</v>
      </c>
      <c r="L60" s="44" t="s">
        <v>122</v>
      </c>
      <c r="M60" s="44"/>
      <c r="N60" s="44" t="s">
        <v>123</v>
      </c>
      <c r="O60" s="44"/>
      <c r="P60" s="44" t="s">
        <v>124</v>
      </c>
      <c r="Q60" s="44"/>
      <c r="R60" s="44" t="s">
        <v>125</v>
      </c>
      <c r="S60" s="44"/>
      <c r="T60" s="44" t="s">
        <v>126</v>
      </c>
      <c r="U60" s="44"/>
      <c r="V60" s="44" t="s">
        <v>127</v>
      </c>
      <c r="W60" s="44"/>
      <c r="X60" s="44" t="s">
        <v>128</v>
      </c>
      <c r="Y60" s="44"/>
      <c r="Z60" s="44" t="s">
        <v>129</v>
      </c>
      <c r="AA60" s="44"/>
      <c r="AB60" s="44"/>
    </row>
    <row r="61" spans="3:28" hidden="1" x14ac:dyDescent="0.25">
      <c r="F61" s="44" t="s">
        <v>130</v>
      </c>
      <c r="H61" s="44" t="s">
        <v>131</v>
      </c>
      <c r="J61" s="44" t="s">
        <v>132</v>
      </c>
      <c r="L61" s="44" t="s">
        <v>133</v>
      </c>
      <c r="M61" s="44"/>
      <c r="N61" s="44" t="s">
        <v>134</v>
      </c>
      <c r="O61" s="44"/>
      <c r="P61" s="44" t="s">
        <v>135</v>
      </c>
      <c r="Q61" s="44"/>
      <c r="R61" s="44" t="s">
        <v>136</v>
      </c>
      <c r="S61" s="44"/>
      <c r="T61" s="44" t="s">
        <v>76</v>
      </c>
      <c r="U61" s="44"/>
      <c r="V61" s="44" t="s">
        <v>137</v>
      </c>
      <c r="W61" s="44"/>
      <c r="X61" s="44" t="s">
        <v>138</v>
      </c>
      <c r="Y61" s="44"/>
      <c r="Z61" s="44" t="s">
        <v>139</v>
      </c>
      <c r="AA61" s="44"/>
      <c r="AB61" s="44"/>
    </row>
    <row r="62" spans="3:28" hidden="1" x14ac:dyDescent="0.25">
      <c r="E62" s="41">
        <v>13</v>
      </c>
      <c r="F62" s="44">
        <f t="shared" ref="F62:F76" ca="1" si="25">IFERROR(IF(INDIRECT(F$61&amp;$E62)="",-999,INDIRECT(F$61&amp;$E62)*1),-999)</f>
        <v>-999</v>
      </c>
      <c r="H62" s="44">
        <f t="shared" ref="H62:H76" ca="1" si="26">IFERROR(IF(INDIRECT(H$61&amp;$E62)="",-999,INDIRECT(H$61&amp;$E62)*1),-999)</f>
        <v>-999</v>
      </c>
      <c r="J62" s="44">
        <f t="shared" ref="J62:J76" ca="1" si="27">IFERROR(IF(INDIRECT(J$61&amp;$E62)="",-999,INDIRECT(J$61&amp;$E62)*1),-999)</f>
        <v>-999</v>
      </c>
      <c r="L62" s="44">
        <f t="shared" ref="L62:L76" ca="1" si="28">IFERROR(IF(INDIRECT(L$61&amp;$E62)="",-999,INDIRECT(L$61&amp;$E62)*1),-999)</f>
        <v>-999</v>
      </c>
      <c r="N62" s="44">
        <f t="shared" ref="N62:N76" ca="1" si="29">IFERROR(IF(INDIRECT(N$61&amp;$E62)="",-999,INDIRECT(N$61&amp;$E62)*1),-999)</f>
        <v>-999</v>
      </c>
      <c r="P62" s="44">
        <f t="shared" ref="P62:P76" ca="1" si="30">IFERROR(IF(INDIRECT(P$61&amp;$E62)="",-999,INDIRECT(P$61&amp;$E62)*1),-999)</f>
        <v>-999</v>
      </c>
      <c r="R62" s="44">
        <f t="shared" ref="R62:R76" ca="1" si="31">IFERROR(IF(INDIRECT(R$61&amp;$E62)="",-999,INDIRECT(R$61&amp;$E62)*1),-999)</f>
        <v>-999</v>
      </c>
      <c r="T62" s="44">
        <f t="shared" ref="T62:T76" ca="1" si="32">IFERROR(IF(INDIRECT(T$61&amp;$E62)="",-999,INDIRECT(T$61&amp;$E62)*1),-999)</f>
        <v>-999</v>
      </c>
      <c r="V62" s="44">
        <f t="shared" ref="V62:V76" ca="1" si="33">IFERROR(IF(INDIRECT(V$61&amp;$E62)="",-999,INDIRECT(V$61&amp;$E62)*1),-999)</f>
        <v>-999</v>
      </c>
      <c r="X62" s="44">
        <f t="shared" ref="X62:X76" ca="1" si="34">IFERROR(IF(INDIRECT(X$61&amp;$E62)="",-999,INDIRECT(X$61&amp;$E62)*1),-999)</f>
        <v>-999</v>
      </c>
      <c r="Z62" s="44">
        <f t="shared" ref="Z62:Z76" ca="1" si="35">IFERROR(IF(INDIRECT(Z$61&amp;$E62)="",-999,INDIRECT(Z$61&amp;$E62)*1),-999)</f>
        <v>-999</v>
      </c>
      <c r="AB62" s="44"/>
    </row>
    <row r="63" spans="3:28" hidden="1" x14ac:dyDescent="0.25">
      <c r="E63" s="41">
        <v>14</v>
      </c>
      <c r="F63" s="44">
        <f t="shared" ca="1" si="25"/>
        <v>-999</v>
      </c>
      <c r="H63" s="44">
        <f t="shared" ca="1" si="26"/>
        <v>-999</v>
      </c>
      <c r="J63" s="44">
        <f t="shared" ca="1" si="27"/>
        <v>-999</v>
      </c>
      <c r="L63" s="44">
        <f t="shared" ca="1" si="28"/>
        <v>-999</v>
      </c>
      <c r="N63" s="44">
        <f t="shared" ca="1" si="29"/>
        <v>-999</v>
      </c>
      <c r="P63" s="44">
        <f t="shared" ca="1" si="30"/>
        <v>-999</v>
      </c>
      <c r="R63" s="44">
        <f t="shared" ca="1" si="31"/>
        <v>-999</v>
      </c>
      <c r="T63" s="44">
        <f t="shared" ca="1" si="32"/>
        <v>-999</v>
      </c>
      <c r="V63" s="44">
        <f t="shared" ca="1" si="33"/>
        <v>-999</v>
      </c>
      <c r="X63" s="44">
        <f ca="1">IFERROR(IF(INDIRECT(X$61&amp;$E63)="",-999,INDIRECT(X$61&amp;$E63)*1),-999)</f>
        <v>-999</v>
      </c>
      <c r="Z63" s="44">
        <f t="shared" ca="1" si="35"/>
        <v>-999</v>
      </c>
      <c r="AB63" s="44"/>
    </row>
    <row r="64" spans="3:28" hidden="1" x14ac:dyDescent="0.25">
      <c r="E64" s="41">
        <v>15</v>
      </c>
      <c r="F64" s="44">
        <f t="shared" ca="1" si="25"/>
        <v>-999</v>
      </c>
      <c r="H64" s="44">
        <f t="shared" ca="1" si="26"/>
        <v>-999</v>
      </c>
      <c r="J64" s="44">
        <f t="shared" ca="1" si="27"/>
        <v>-999</v>
      </c>
      <c r="L64" s="44">
        <f t="shared" ca="1" si="28"/>
        <v>-999</v>
      </c>
      <c r="N64" s="44">
        <f t="shared" ca="1" si="29"/>
        <v>-999</v>
      </c>
      <c r="P64" s="44">
        <f t="shared" ca="1" si="30"/>
        <v>-999</v>
      </c>
      <c r="R64" s="44">
        <f t="shared" ca="1" si="31"/>
        <v>-999</v>
      </c>
      <c r="T64" s="44">
        <f t="shared" ca="1" si="32"/>
        <v>-999</v>
      </c>
      <c r="V64" s="44">
        <f t="shared" ca="1" si="33"/>
        <v>-999</v>
      </c>
      <c r="X64" s="44">
        <f t="shared" ca="1" si="34"/>
        <v>-999</v>
      </c>
      <c r="Z64" s="44">
        <f t="shared" ca="1" si="35"/>
        <v>-999</v>
      </c>
      <c r="AB64" s="44"/>
    </row>
    <row r="65" spans="4:28" hidden="1" x14ac:dyDescent="0.25">
      <c r="E65" s="41">
        <v>16</v>
      </c>
      <c r="F65" s="44">
        <f t="shared" ca="1" si="25"/>
        <v>-999</v>
      </c>
      <c r="H65" s="44">
        <f t="shared" ca="1" si="26"/>
        <v>-999</v>
      </c>
      <c r="J65" s="44">
        <f t="shared" ca="1" si="27"/>
        <v>-999</v>
      </c>
      <c r="L65" s="44">
        <f t="shared" ca="1" si="28"/>
        <v>-999</v>
      </c>
      <c r="N65" s="44">
        <f t="shared" ca="1" si="29"/>
        <v>-999</v>
      </c>
      <c r="P65" s="44">
        <f t="shared" ca="1" si="30"/>
        <v>-999</v>
      </c>
      <c r="R65" s="44">
        <f t="shared" ca="1" si="31"/>
        <v>-999</v>
      </c>
      <c r="T65" s="44">
        <f t="shared" ca="1" si="32"/>
        <v>-999</v>
      </c>
      <c r="V65" s="44">
        <f t="shared" ca="1" si="33"/>
        <v>-999</v>
      </c>
      <c r="X65" s="44">
        <f t="shared" ca="1" si="34"/>
        <v>-999</v>
      </c>
      <c r="Z65" s="44">
        <f t="shared" ca="1" si="35"/>
        <v>-999</v>
      </c>
      <c r="AB65" s="44"/>
    </row>
    <row r="66" spans="4:28" hidden="1" x14ac:dyDescent="0.25">
      <c r="E66" s="41">
        <v>17</v>
      </c>
      <c r="F66" s="44">
        <f t="shared" ca="1" si="25"/>
        <v>-999</v>
      </c>
      <c r="H66" s="44">
        <f t="shared" ca="1" si="26"/>
        <v>-999</v>
      </c>
      <c r="J66" s="44">
        <f t="shared" ca="1" si="27"/>
        <v>-999</v>
      </c>
      <c r="L66" s="44">
        <f t="shared" ca="1" si="28"/>
        <v>-999</v>
      </c>
      <c r="N66" s="44">
        <f t="shared" ca="1" si="29"/>
        <v>-999</v>
      </c>
      <c r="P66" s="44">
        <f t="shared" ca="1" si="30"/>
        <v>-999</v>
      </c>
      <c r="R66" s="44">
        <f t="shared" ca="1" si="31"/>
        <v>-999</v>
      </c>
      <c r="T66" s="44">
        <f t="shared" ca="1" si="32"/>
        <v>-999</v>
      </c>
      <c r="V66" s="44">
        <f t="shared" ca="1" si="33"/>
        <v>-999</v>
      </c>
      <c r="X66" s="44">
        <f t="shared" ca="1" si="34"/>
        <v>-999</v>
      </c>
      <c r="Z66" s="44">
        <f t="shared" ca="1" si="35"/>
        <v>-999</v>
      </c>
      <c r="AB66" s="44"/>
    </row>
    <row r="67" spans="4:28" hidden="1" x14ac:dyDescent="0.25">
      <c r="E67" s="41">
        <v>18</v>
      </c>
      <c r="F67" s="44">
        <f t="shared" ca="1" si="25"/>
        <v>-999</v>
      </c>
      <c r="H67" s="44">
        <f t="shared" ca="1" si="26"/>
        <v>-999</v>
      </c>
      <c r="J67" s="44">
        <f t="shared" ca="1" si="27"/>
        <v>-999</v>
      </c>
      <c r="L67" s="44">
        <f t="shared" ca="1" si="28"/>
        <v>-999</v>
      </c>
      <c r="N67" s="44">
        <f t="shared" ca="1" si="29"/>
        <v>-999</v>
      </c>
      <c r="P67" s="44">
        <f t="shared" ca="1" si="30"/>
        <v>-999</v>
      </c>
      <c r="R67" s="44">
        <f t="shared" ca="1" si="31"/>
        <v>-999</v>
      </c>
      <c r="T67" s="44">
        <f t="shared" ca="1" si="32"/>
        <v>-999</v>
      </c>
      <c r="V67" s="44">
        <f t="shared" ca="1" si="33"/>
        <v>-999</v>
      </c>
      <c r="X67" s="44">
        <f t="shared" ca="1" si="34"/>
        <v>-999</v>
      </c>
      <c r="Z67" s="44">
        <f t="shared" ca="1" si="35"/>
        <v>-999</v>
      </c>
      <c r="AB67" s="44"/>
    </row>
    <row r="68" spans="4:28" hidden="1" x14ac:dyDescent="0.25">
      <c r="E68" s="41">
        <v>19</v>
      </c>
      <c r="F68" s="44">
        <f t="shared" ca="1" si="25"/>
        <v>-999</v>
      </c>
      <c r="H68" s="44">
        <f t="shared" ca="1" si="26"/>
        <v>-999</v>
      </c>
      <c r="J68" s="44">
        <f t="shared" ca="1" si="27"/>
        <v>-999</v>
      </c>
      <c r="L68" s="44">
        <f t="shared" ca="1" si="28"/>
        <v>-999</v>
      </c>
      <c r="N68" s="44">
        <f t="shared" ca="1" si="29"/>
        <v>-999</v>
      </c>
      <c r="P68" s="44">
        <f t="shared" ca="1" si="30"/>
        <v>-999</v>
      </c>
      <c r="R68" s="44">
        <f t="shared" ca="1" si="31"/>
        <v>-999</v>
      </c>
      <c r="T68" s="44">
        <f t="shared" ca="1" si="32"/>
        <v>-999</v>
      </c>
      <c r="V68" s="44">
        <f t="shared" ca="1" si="33"/>
        <v>-999</v>
      </c>
      <c r="X68" s="44">
        <f t="shared" ca="1" si="34"/>
        <v>-999</v>
      </c>
      <c r="Z68" s="44">
        <f t="shared" ca="1" si="35"/>
        <v>-999</v>
      </c>
      <c r="AB68" s="44"/>
    </row>
    <row r="69" spans="4:28" hidden="1" x14ac:dyDescent="0.25">
      <c r="E69" s="41">
        <v>20</v>
      </c>
      <c r="F69" s="44">
        <f t="shared" ca="1" si="25"/>
        <v>-999</v>
      </c>
      <c r="H69" s="44">
        <f t="shared" ca="1" si="26"/>
        <v>-999</v>
      </c>
      <c r="J69" s="44">
        <f t="shared" ca="1" si="27"/>
        <v>-999</v>
      </c>
      <c r="L69" s="44">
        <f t="shared" ca="1" si="28"/>
        <v>-999</v>
      </c>
      <c r="N69" s="44">
        <f t="shared" ca="1" si="29"/>
        <v>-999</v>
      </c>
      <c r="P69" s="44">
        <f t="shared" ca="1" si="30"/>
        <v>-999</v>
      </c>
      <c r="R69" s="44">
        <f t="shared" ca="1" si="31"/>
        <v>-999</v>
      </c>
      <c r="T69" s="44">
        <f t="shared" ca="1" si="32"/>
        <v>-999</v>
      </c>
      <c r="V69" s="44">
        <f t="shared" ca="1" si="33"/>
        <v>-999</v>
      </c>
      <c r="X69" s="44">
        <f t="shared" ca="1" si="34"/>
        <v>-999</v>
      </c>
      <c r="Z69" s="44">
        <f t="shared" ca="1" si="35"/>
        <v>-999</v>
      </c>
      <c r="AB69" s="44"/>
    </row>
    <row r="70" spans="4:28" hidden="1" x14ac:dyDescent="0.25">
      <c r="E70" s="41">
        <v>21</v>
      </c>
      <c r="F70" s="44">
        <f t="shared" ca="1" si="25"/>
        <v>-999</v>
      </c>
      <c r="H70" s="44">
        <f t="shared" ca="1" si="26"/>
        <v>-999</v>
      </c>
      <c r="J70" s="44">
        <f t="shared" ca="1" si="27"/>
        <v>-999</v>
      </c>
      <c r="L70" s="44">
        <f t="shared" ca="1" si="28"/>
        <v>-999</v>
      </c>
      <c r="N70" s="44">
        <f t="shared" ca="1" si="29"/>
        <v>-999</v>
      </c>
      <c r="P70" s="44">
        <f t="shared" ca="1" si="30"/>
        <v>-999</v>
      </c>
      <c r="R70" s="44">
        <f t="shared" ca="1" si="31"/>
        <v>-999</v>
      </c>
      <c r="T70" s="44">
        <f t="shared" ca="1" si="32"/>
        <v>-999</v>
      </c>
      <c r="V70" s="44">
        <f t="shared" ca="1" si="33"/>
        <v>-999</v>
      </c>
      <c r="X70" s="44">
        <f t="shared" ca="1" si="34"/>
        <v>-999</v>
      </c>
      <c r="Z70" s="44">
        <f t="shared" ca="1" si="35"/>
        <v>-999</v>
      </c>
      <c r="AB70" s="44"/>
    </row>
    <row r="71" spans="4:28" hidden="1" x14ac:dyDescent="0.25">
      <c r="E71" s="41">
        <v>22</v>
      </c>
      <c r="F71" s="44">
        <f t="shared" ca="1" si="25"/>
        <v>-999</v>
      </c>
      <c r="H71" s="44">
        <f t="shared" ca="1" si="26"/>
        <v>-999</v>
      </c>
      <c r="J71" s="44">
        <f t="shared" ca="1" si="27"/>
        <v>-999</v>
      </c>
      <c r="L71" s="44">
        <f t="shared" ca="1" si="28"/>
        <v>-999</v>
      </c>
      <c r="N71" s="44">
        <f t="shared" ca="1" si="29"/>
        <v>-999</v>
      </c>
      <c r="P71" s="44">
        <f t="shared" ca="1" si="30"/>
        <v>-999</v>
      </c>
      <c r="R71" s="44">
        <f t="shared" ca="1" si="31"/>
        <v>-999</v>
      </c>
      <c r="T71" s="44">
        <f t="shared" ca="1" si="32"/>
        <v>-999</v>
      </c>
      <c r="V71" s="44">
        <f t="shared" ca="1" si="33"/>
        <v>-999</v>
      </c>
      <c r="X71" s="44">
        <f t="shared" ca="1" si="34"/>
        <v>-999</v>
      </c>
      <c r="Z71" s="44">
        <f t="shared" ca="1" si="35"/>
        <v>-999</v>
      </c>
      <c r="AB71" s="44"/>
    </row>
    <row r="72" spans="4:28" hidden="1" x14ac:dyDescent="0.25">
      <c r="E72" s="41">
        <v>24</v>
      </c>
      <c r="F72" s="44">
        <f t="shared" ca="1" si="25"/>
        <v>-999</v>
      </c>
      <c r="H72" s="44">
        <f t="shared" ca="1" si="26"/>
        <v>-999</v>
      </c>
      <c r="J72" s="44">
        <f t="shared" ca="1" si="27"/>
        <v>-999</v>
      </c>
      <c r="L72" s="44">
        <f t="shared" ca="1" si="28"/>
        <v>-999</v>
      </c>
      <c r="N72" s="44">
        <f t="shared" ca="1" si="29"/>
        <v>-999</v>
      </c>
      <c r="P72" s="44">
        <f t="shared" ca="1" si="30"/>
        <v>-999</v>
      </c>
      <c r="R72" s="44">
        <f t="shared" ca="1" si="31"/>
        <v>-999</v>
      </c>
      <c r="T72" s="44">
        <f t="shared" ca="1" si="32"/>
        <v>-999</v>
      </c>
      <c r="V72" s="44">
        <f t="shared" ca="1" si="33"/>
        <v>-999</v>
      </c>
      <c r="X72" s="44">
        <f t="shared" ca="1" si="34"/>
        <v>-999</v>
      </c>
      <c r="Z72" s="44">
        <f t="shared" ca="1" si="35"/>
        <v>-999</v>
      </c>
      <c r="AB72" s="44"/>
    </row>
    <row r="73" spans="4:28" hidden="1" x14ac:dyDescent="0.25">
      <c r="E73" s="41">
        <v>25</v>
      </c>
      <c r="F73" s="44">
        <f t="shared" ca="1" si="25"/>
        <v>-999</v>
      </c>
      <c r="H73" s="44">
        <f t="shared" ca="1" si="26"/>
        <v>-999</v>
      </c>
      <c r="J73" s="44">
        <f t="shared" ca="1" si="27"/>
        <v>-999</v>
      </c>
      <c r="L73" s="44">
        <f t="shared" ca="1" si="28"/>
        <v>-999</v>
      </c>
      <c r="N73" s="44">
        <f t="shared" ca="1" si="29"/>
        <v>-999</v>
      </c>
      <c r="P73" s="44">
        <f t="shared" ca="1" si="30"/>
        <v>-999</v>
      </c>
      <c r="R73" s="44">
        <f t="shared" ca="1" si="31"/>
        <v>-999</v>
      </c>
      <c r="T73" s="44">
        <f t="shared" ca="1" si="32"/>
        <v>-999</v>
      </c>
      <c r="V73" s="44">
        <f t="shared" ca="1" si="33"/>
        <v>-999</v>
      </c>
      <c r="X73" s="44">
        <f t="shared" ca="1" si="34"/>
        <v>-999</v>
      </c>
      <c r="Z73" s="44">
        <f t="shared" ca="1" si="35"/>
        <v>-999</v>
      </c>
      <c r="AB73" s="44"/>
    </row>
    <row r="74" spans="4:28" hidden="1" x14ac:dyDescent="0.25">
      <c r="E74" s="41">
        <v>26</v>
      </c>
      <c r="F74" s="44">
        <f t="shared" ca="1" si="25"/>
        <v>-999</v>
      </c>
      <c r="H74" s="44">
        <f t="shared" ca="1" si="26"/>
        <v>-999</v>
      </c>
      <c r="J74" s="44">
        <f t="shared" ca="1" si="27"/>
        <v>-999</v>
      </c>
      <c r="L74" s="44">
        <f t="shared" ca="1" si="28"/>
        <v>-999</v>
      </c>
      <c r="N74" s="44">
        <f t="shared" ca="1" si="29"/>
        <v>-999</v>
      </c>
      <c r="P74" s="44">
        <f t="shared" ca="1" si="30"/>
        <v>-999</v>
      </c>
      <c r="R74" s="44">
        <f t="shared" ca="1" si="31"/>
        <v>-999</v>
      </c>
      <c r="T74" s="44">
        <f t="shared" ca="1" si="32"/>
        <v>-999</v>
      </c>
      <c r="V74" s="44">
        <f t="shared" ca="1" si="33"/>
        <v>-999</v>
      </c>
      <c r="X74" s="44">
        <f t="shared" ca="1" si="34"/>
        <v>-999</v>
      </c>
      <c r="Z74" s="44">
        <f t="shared" ca="1" si="35"/>
        <v>-999</v>
      </c>
      <c r="AB74" s="44"/>
    </row>
    <row r="75" spans="4:28" hidden="1" x14ac:dyDescent="0.25">
      <c r="E75" s="41">
        <v>27</v>
      </c>
      <c r="F75" s="44">
        <f t="shared" ca="1" si="25"/>
        <v>-999</v>
      </c>
      <c r="H75" s="44">
        <f t="shared" ca="1" si="26"/>
        <v>-999</v>
      </c>
      <c r="J75" s="44">
        <f t="shared" ca="1" si="27"/>
        <v>-999</v>
      </c>
      <c r="L75" s="44">
        <f t="shared" ca="1" si="28"/>
        <v>-999</v>
      </c>
      <c r="N75" s="44">
        <f t="shared" ca="1" si="29"/>
        <v>-999</v>
      </c>
      <c r="P75" s="44">
        <f t="shared" ca="1" si="30"/>
        <v>-999</v>
      </c>
      <c r="R75" s="44">
        <f t="shared" ca="1" si="31"/>
        <v>-999</v>
      </c>
      <c r="T75" s="44">
        <f t="shared" ca="1" si="32"/>
        <v>-999</v>
      </c>
      <c r="V75" s="44">
        <f t="shared" ca="1" si="33"/>
        <v>-999</v>
      </c>
      <c r="X75" s="44">
        <f t="shared" ca="1" si="34"/>
        <v>-999</v>
      </c>
      <c r="Z75" s="44">
        <f t="shared" ca="1" si="35"/>
        <v>-999</v>
      </c>
      <c r="AB75" s="44"/>
    </row>
    <row r="76" spans="4:28" hidden="1" x14ac:dyDescent="0.25">
      <c r="E76" s="41">
        <v>28</v>
      </c>
      <c r="F76" s="44">
        <f t="shared" ca="1" si="25"/>
        <v>-999</v>
      </c>
      <c r="H76" s="44">
        <f t="shared" ca="1" si="26"/>
        <v>-999</v>
      </c>
      <c r="J76" s="44">
        <f t="shared" ca="1" si="27"/>
        <v>-999</v>
      </c>
      <c r="L76" s="44">
        <f t="shared" ca="1" si="28"/>
        <v>-999</v>
      </c>
      <c r="N76" s="44">
        <f t="shared" ca="1" si="29"/>
        <v>-999</v>
      </c>
      <c r="P76" s="44">
        <f t="shared" ca="1" si="30"/>
        <v>-999</v>
      </c>
      <c r="R76" s="44">
        <f t="shared" ca="1" si="31"/>
        <v>-999</v>
      </c>
      <c r="T76" s="44">
        <f t="shared" ca="1" si="32"/>
        <v>-999</v>
      </c>
      <c r="V76" s="44">
        <f t="shared" ca="1" si="33"/>
        <v>-999</v>
      </c>
      <c r="X76" s="44">
        <f t="shared" ca="1" si="34"/>
        <v>-999</v>
      </c>
      <c r="Z76" s="44">
        <f t="shared" ca="1" si="35"/>
        <v>-999</v>
      </c>
      <c r="AB76" s="44"/>
    </row>
    <row r="77" spans="4:28" hidden="1" x14ac:dyDescent="0.25"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</row>
    <row r="78" spans="4:28" hidden="1" x14ac:dyDescent="0.25"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44"/>
      <c r="P78" s="44"/>
      <c r="Q78" s="44"/>
      <c r="R78" s="44"/>
      <c r="S78" s="44"/>
      <c r="T78" s="44"/>
      <c r="U78" s="44"/>
      <c r="V78" s="44"/>
      <c r="W78" s="44"/>
      <c r="X78" s="44"/>
      <c r="Y78" s="44"/>
      <c r="Z78" s="44"/>
      <c r="AA78" s="44"/>
      <c r="AB78" s="44"/>
    </row>
    <row r="79" spans="4:28" hidden="1" x14ac:dyDescent="0.25"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44"/>
      <c r="P79" s="44"/>
      <c r="Q79" s="44"/>
      <c r="R79" s="44"/>
      <c r="S79" s="44"/>
      <c r="T79" s="44"/>
      <c r="U79" s="44"/>
      <c r="V79" s="44"/>
      <c r="W79" s="44"/>
      <c r="X79" s="44"/>
      <c r="Y79" s="44"/>
      <c r="Z79" s="44"/>
      <c r="AA79" s="44"/>
      <c r="AB79" s="44"/>
    </row>
    <row r="80" spans="4:28" x14ac:dyDescent="0.25">
      <c r="I80" s="44"/>
      <c r="J80" s="44"/>
      <c r="K80" s="44"/>
      <c r="L80" s="44"/>
      <c r="M80" s="44"/>
      <c r="N80" s="44"/>
      <c r="O80" s="44"/>
      <c r="P80" s="44"/>
      <c r="Q80" s="44"/>
      <c r="R80" s="44"/>
      <c r="S80" s="44"/>
      <c r="T80" s="44"/>
      <c r="U80" s="44"/>
      <c r="V80" s="44"/>
      <c r="W80" s="44"/>
      <c r="X80" s="44"/>
      <c r="Y80" s="44"/>
      <c r="Z80" s="44"/>
      <c r="AA80" s="44"/>
      <c r="AB80" s="44"/>
    </row>
    <row r="81" spans="9:28" x14ac:dyDescent="0.25"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4"/>
      <c r="X81" s="44"/>
      <c r="Y81" s="44"/>
      <c r="Z81" s="44"/>
      <c r="AA81" s="44"/>
      <c r="AB81" s="44"/>
    </row>
  </sheetData>
  <sheetProtection password="C72E" sheet="1" objects="1" scenarios="1"/>
  <mergeCells count="28">
    <mergeCell ref="L2:U2"/>
    <mergeCell ref="N9:O9"/>
    <mergeCell ref="P9:Q9"/>
    <mergeCell ref="N10:O10"/>
    <mergeCell ref="P10:Q10"/>
    <mergeCell ref="D30:W32"/>
    <mergeCell ref="X9:Y9"/>
    <mergeCell ref="V10:W10"/>
    <mergeCell ref="X10:Y10"/>
    <mergeCell ref="R9:S9"/>
    <mergeCell ref="T9:U9"/>
    <mergeCell ref="R10:S10"/>
    <mergeCell ref="T10:U10"/>
    <mergeCell ref="AC16:AK16"/>
    <mergeCell ref="AC17:AK17"/>
    <mergeCell ref="F10:G10"/>
    <mergeCell ref="H10:I10"/>
    <mergeCell ref="J10:K10"/>
    <mergeCell ref="L10:M10"/>
    <mergeCell ref="Z10:AA10"/>
    <mergeCell ref="Z9:AA9"/>
    <mergeCell ref="D4:M4"/>
    <mergeCell ref="D9:E9"/>
    <mergeCell ref="F9:G9"/>
    <mergeCell ref="H9:I9"/>
    <mergeCell ref="J9:K9"/>
    <mergeCell ref="L9:M9"/>
    <mergeCell ref="V9:W9"/>
  </mergeCells>
  <conditionalFormatting sqref="F14">
    <cfRule type="expression" dxfId="52" priority="63">
      <formula>F39&gt;0</formula>
    </cfRule>
  </conditionalFormatting>
  <conditionalFormatting sqref="F15:F22">
    <cfRule type="expression" dxfId="51" priority="62">
      <formula>F40&gt;0</formula>
    </cfRule>
  </conditionalFormatting>
  <conditionalFormatting sqref="G14">
    <cfRule type="expression" dxfId="50" priority="57">
      <formula>G39&gt;0</formula>
    </cfRule>
  </conditionalFormatting>
  <conditionalFormatting sqref="G15:G22">
    <cfRule type="expression" dxfId="49" priority="56">
      <formula>G40&gt;0</formula>
    </cfRule>
  </conditionalFormatting>
  <conditionalFormatting sqref="D13">
    <cfRule type="expression" dxfId="48" priority="47">
      <formula>D37&gt;0</formula>
    </cfRule>
  </conditionalFormatting>
  <conditionalFormatting sqref="E13">
    <cfRule type="expression" dxfId="47" priority="46">
      <formula>E37&gt;0</formula>
    </cfRule>
  </conditionalFormatting>
  <conditionalFormatting sqref="D14:D22">
    <cfRule type="expression" dxfId="46" priority="45">
      <formula>D39&gt;0</formula>
    </cfRule>
  </conditionalFormatting>
  <conditionalFormatting sqref="E14:E22">
    <cfRule type="expression" dxfId="45" priority="44">
      <formula>E39&gt;0</formula>
    </cfRule>
  </conditionalFormatting>
  <conditionalFormatting sqref="D24:D28">
    <cfRule type="expression" dxfId="44" priority="43">
      <formula>D49&gt;0</formula>
    </cfRule>
  </conditionalFormatting>
  <conditionalFormatting sqref="E24:E28">
    <cfRule type="expression" dxfId="43" priority="42">
      <formula>E49&gt;0</formula>
    </cfRule>
  </conditionalFormatting>
  <conditionalFormatting sqref="L2 X2:Z2">
    <cfRule type="containsText" dxfId="42" priority="41" operator="containsText" text="!">
      <formula>NOT(ISERROR(SEARCH("!",L2)))</formula>
    </cfRule>
  </conditionalFormatting>
  <conditionalFormatting sqref="AC16:AK17">
    <cfRule type="containsText" dxfId="41" priority="40" operator="containsText" text="!">
      <formula>NOT(ISERROR(SEARCH("!",AC16)))</formula>
    </cfRule>
  </conditionalFormatting>
  <conditionalFormatting sqref="V2">
    <cfRule type="containsText" dxfId="40" priority="37" operator="containsText" text="!">
      <formula>NOT(ISERROR(SEARCH("!",V2)))</formula>
    </cfRule>
  </conditionalFormatting>
  <conditionalFormatting sqref="H14 J14 L14 N14 P14 R14 T14 V14 X14 Z14">
    <cfRule type="expression" dxfId="39" priority="4">
      <formula>H39&gt;0</formula>
    </cfRule>
  </conditionalFormatting>
  <conditionalFormatting sqref="H15:H22 J15:J22 L15:L22 N15:N22 P15:P22 R15:R22 T15:T22 V15:V22 X15:X22 Z15:Z22">
    <cfRule type="expression" dxfId="38" priority="3">
      <formula>H40&gt;0</formula>
    </cfRule>
  </conditionalFormatting>
  <conditionalFormatting sqref="I14 K14 M14 O14 Q14 S14 U14 W14 Y14 AA14">
    <cfRule type="expression" dxfId="37" priority="2">
      <formula>I39&gt;0</formula>
    </cfRule>
  </conditionalFormatting>
  <conditionalFormatting sqref="I15:I22 K15:K22 M15:M22 O15:O22 Q15:Q22 S15:S22 U15:U22 W15:W22 Y15:Y22 AA15:AA22">
    <cfRule type="expression" dxfId="36" priority="1">
      <formula>I40&gt;0</formula>
    </cfRule>
  </conditionalFormatting>
  <dataValidations count="1">
    <dataValidation type="decimal" allowBlank="1" showInputMessage="1" showErrorMessage="1" sqref="F14:AA28" xr:uid="{00000000-0002-0000-0100-000000000000}">
      <formula1>0</formula1>
      <formula2>1000</formula2>
    </dataValidation>
  </dataValidations>
  <pageMargins left="0.70866141732283472" right="0.70866141732283472" top="0.78740157480314965" bottom="0.78740157480314965" header="0.31496062992125984" footer="0.31496062992125984"/>
  <pageSetup paperSize="9" scale="68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A81"/>
  <sheetViews>
    <sheetView zoomScaleNormal="100" zoomScaleSheetLayoutView="85" workbookViewId="0">
      <selection activeCell="D13" sqref="D13"/>
    </sheetView>
  </sheetViews>
  <sheetFormatPr baseColWidth="10" defaultColWidth="11.42578125" defaultRowHeight="15" x14ac:dyDescent="0.25"/>
  <cols>
    <col min="1" max="1" width="3.5703125" style="41" customWidth="1"/>
    <col min="2" max="15" width="11.42578125" style="41" customWidth="1"/>
    <col min="16" max="16" width="4.5703125" style="41" customWidth="1"/>
    <col min="17" max="17" width="11.42578125" style="43" customWidth="1"/>
    <col min="18" max="25" width="11.42578125" style="41" customWidth="1"/>
    <col min="26" max="27" width="62.7109375" style="42" hidden="1" customWidth="1"/>
    <col min="28" max="34" width="11.42578125" style="41" customWidth="1"/>
    <col min="35" max="16384" width="11.42578125" style="41"/>
  </cols>
  <sheetData>
    <row r="1" spans="1:27" x14ac:dyDescent="0.25">
      <c r="A1" s="45"/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6"/>
      <c r="R1" s="45"/>
      <c r="S1" s="45"/>
      <c r="T1" s="45"/>
      <c r="U1" s="45"/>
      <c r="V1" s="45"/>
      <c r="W1" s="45"/>
      <c r="X1" s="45"/>
      <c r="Y1" s="45"/>
      <c r="Z1" s="49">
        <f>Information!U2</f>
        <v>0</v>
      </c>
      <c r="AA1" s="49"/>
    </row>
    <row r="2" spans="1:27" ht="31.5" x14ac:dyDescent="0.5">
      <c r="A2" s="45"/>
      <c r="B2" s="152" t="str">
        <f ca="1">OFFSET(Z2,0,$Z$1)</f>
        <v>Messergebnisse für Randbedingungen</v>
      </c>
      <c r="C2" s="152"/>
      <c r="D2" s="152"/>
      <c r="E2" s="152"/>
      <c r="F2" s="152"/>
      <c r="G2" s="152"/>
      <c r="H2" s="152"/>
      <c r="I2" s="158" t="str">
        <f ca="1">IF(B37&gt;0,OFFSET(Z5,0,$Z$1),"")</f>
        <v/>
      </c>
      <c r="J2" s="158"/>
      <c r="K2" s="158"/>
      <c r="L2" s="158"/>
      <c r="M2" s="158"/>
      <c r="N2" s="87"/>
      <c r="O2" s="78" t="str">
        <f ca="1">Information!S4</f>
        <v>25P</v>
      </c>
      <c r="P2" s="45"/>
      <c r="Q2" s="46"/>
      <c r="R2" s="45"/>
      <c r="S2" s="45"/>
      <c r="T2" s="45"/>
      <c r="U2" s="45"/>
      <c r="V2" s="45"/>
      <c r="W2" s="45"/>
      <c r="X2" s="45"/>
      <c r="Z2" s="42" t="s">
        <v>140</v>
      </c>
      <c r="AA2" s="42" t="s">
        <v>141</v>
      </c>
    </row>
    <row r="3" spans="1:27" x14ac:dyDescent="0.25">
      <c r="A3" s="45"/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21"/>
      <c r="Q3" s="77"/>
      <c r="R3" s="45"/>
      <c r="S3" s="45"/>
      <c r="T3" s="45"/>
      <c r="U3" s="45"/>
      <c r="V3" s="45"/>
      <c r="W3" s="45"/>
      <c r="X3" s="45"/>
      <c r="Y3" s="45"/>
      <c r="Z3" s="42" t="s">
        <v>17</v>
      </c>
      <c r="AA3" s="42" t="s">
        <v>49</v>
      </c>
    </row>
    <row r="4" spans="1:27" x14ac:dyDescent="0.25">
      <c r="A4" s="45"/>
      <c r="B4" s="45" t="str">
        <f ca="1">OFFSET(Z3,0,$Z$1)</f>
        <v>Teilnehmer:</v>
      </c>
      <c r="C4" s="45"/>
      <c r="D4" s="140">
        <f ca="1">Information!S8</f>
        <v>0</v>
      </c>
      <c r="E4" s="140"/>
      <c r="F4" s="140"/>
      <c r="G4" s="140"/>
      <c r="H4" s="140"/>
      <c r="I4" s="140"/>
      <c r="J4" s="140"/>
      <c r="K4" s="140"/>
      <c r="L4" s="140"/>
      <c r="M4" s="140"/>
      <c r="N4" s="76" t="str">
        <f ca="1">Information!C11</f>
        <v>ID-Code:</v>
      </c>
      <c r="O4" s="68">
        <f ca="1">Information!S11</f>
        <v>0</v>
      </c>
      <c r="P4" s="21"/>
      <c r="Q4" s="46"/>
      <c r="R4" s="45"/>
      <c r="S4" s="45"/>
      <c r="T4" s="45"/>
      <c r="U4" s="45"/>
      <c r="V4" s="45"/>
      <c r="W4" s="45"/>
      <c r="X4" s="45"/>
      <c r="Y4" s="45"/>
      <c r="Z4" s="42" t="s">
        <v>50</v>
      </c>
      <c r="AA4" s="42" t="s">
        <v>51</v>
      </c>
    </row>
    <row r="5" spans="1:27" x14ac:dyDescent="0.25">
      <c r="A5" s="45"/>
      <c r="B5" s="45" t="str">
        <f ca="1">OFFSET(Z4,0,$Z$1)</f>
        <v>Standort:</v>
      </c>
      <c r="C5" s="45"/>
      <c r="D5" s="67">
        <f ca="1">Information!S9</f>
        <v>0</v>
      </c>
      <c r="E5" s="67"/>
      <c r="F5" s="67"/>
      <c r="G5" s="67"/>
      <c r="H5" s="67"/>
      <c r="I5" s="67"/>
      <c r="J5" s="67"/>
      <c r="K5" s="67"/>
      <c r="L5" s="67"/>
      <c r="M5" s="67"/>
      <c r="N5" s="45"/>
      <c r="O5" s="45"/>
      <c r="P5" s="21"/>
      <c r="Q5" s="46"/>
      <c r="R5" s="45"/>
      <c r="S5" s="45"/>
      <c r="T5" s="45"/>
      <c r="U5" s="45"/>
      <c r="V5" s="45"/>
      <c r="W5" s="45"/>
      <c r="X5" s="45"/>
      <c r="Y5" s="45"/>
      <c r="Z5" s="42" t="s">
        <v>52</v>
      </c>
      <c r="AA5" s="42" t="s">
        <v>53</v>
      </c>
    </row>
    <row r="6" spans="1:27" x14ac:dyDescent="0.25">
      <c r="A6" s="45"/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21"/>
      <c r="Q6" s="46"/>
      <c r="R6" s="45"/>
      <c r="S6" s="45"/>
      <c r="T6" s="45"/>
      <c r="U6" s="45"/>
      <c r="V6" s="45"/>
      <c r="W6" s="45"/>
      <c r="X6" s="45"/>
      <c r="Y6" s="45"/>
      <c r="Z6" s="42" t="s">
        <v>142</v>
      </c>
      <c r="AA6" s="42" t="s">
        <v>143</v>
      </c>
    </row>
    <row r="7" spans="1:27" x14ac:dyDescent="0.25">
      <c r="A7" s="45"/>
      <c r="B7" s="75" t="str">
        <f ca="1">OFFSET(Z6,0,$Z$1)</f>
        <v>Bitte tragen Sie in dieser Tabelle zu jedem Messtag den Zeitraum der Messungen, den jeweiligen Messwert und die zugehörige erweiterte Messunsicherheit U (95%) ein.</v>
      </c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21"/>
      <c r="Q7" s="46"/>
      <c r="R7" s="45"/>
      <c r="S7" s="45"/>
      <c r="T7" s="45"/>
      <c r="U7" s="45"/>
      <c r="V7" s="45"/>
      <c r="W7" s="45"/>
      <c r="X7" s="45"/>
      <c r="Y7" s="45"/>
      <c r="Z7" s="42" t="s">
        <v>144</v>
      </c>
      <c r="AA7" s="42" t="s">
        <v>57</v>
      </c>
    </row>
    <row r="8" spans="1:27" x14ac:dyDescent="0.25">
      <c r="A8" s="45"/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21"/>
      <c r="Q8" s="74" t="str">
        <f ca="1">Information!I1</f>
        <v>Hinweise zum Ausfüllen:</v>
      </c>
      <c r="R8" s="45"/>
      <c r="S8" s="45"/>
      <c r="T8" s="45"/>
      <c r="U8" s="45"/>
      <c r="V8" s="45"/>
      <c r="W8" s="45"/>
      <c r="X8" s="45"/>
      <c r="Y8" s="45"/>
      <c r="Z8" s="42" t="s">
        <v>145</v>
      </c>
      <c r="AA8" s="42" t="s">
        <v>146</v>
      </c>
    </row>
    <row r="9" spans="1:27" s="66" customFormat="1" ht="27.75" customHeight="1" x14ac:dyDescent="0.25">
      <c r="A9" s="67"/>
      <c r="B9" s="80" t="str">
        <f ca="1">OFFSET(Z7,0,$Z$1)</f>
        <v>Messtag</v>
      </c>
      <c r="C9" s="80" t="str">
        <f ca="1">OFFSET(Z9,0,$Z$1)</f>
        <v>Datum</v>
      </c>
      <c r="D9" s="153" t="str">
        <f ca="1">OFFSET(Z10,0,$Z$1)</f>
        <v>Messzeitraum</v>
      </c>
      <c r="E9" s="153"/>
      <c r="F9" s="154" t="str">
        <f ca="1">OFFSET(Z14,0,$Z$1)</f>
        <v>Volumenstrom</v>
      </c>
      <c r="G9" s="155"/>
      <c r="H9" s="156" t="str">
        <f ca="1">OFFSET(Z15,0,$Z$1)</f>
        <v>Mittlere Strömungs-geschwindigkeit</v>
      </c>
      <c r="I9" s="157"/>
      <c r="J9" s="154" t="str">
        <f ca="1">OFFSET(Z16,0,$Z$1)</f>
        <v>Abgastemperatur</v>
      </c>
      <c r="K9" s="155"/>
      <c r="L9" s="154" t="str">
        <f ca="1">OFFSET(Z17,0,$Z$1)</f>
        <v>Wassergehalt</v>
      </c>
      <c r="M9" s="155"/>
      <c r="N9" s="154" t="str">
        <f ca="1">OFFSET(Z18,0,$Z$1)</f>
        <v>Statischer Druck</v>
      </c>
      <c r="O9" s="155"/>
      <c r="P9" s="67"/>
      <c r="Q9" s="67"/>
      <c r="R9" s="62"/>
      <c r="S9" s="68"/>
      <c r="T9" s="67"/>
      <c r="U9" s="67"/>
      <c r="V9" s="67"/>
      <c r="W9" s="67"/>
      <c r="X9" s="67"/>
      <c r="Y9" s="67"/>
      <c r="Z9" s="42" t="s">
        <v>74</v>
      </c>
      <c r="AA9" s="42" t="s">
        <v>75</v>
      </c>
    </row>
    <row r="10" spans="1:27" s="66" customFormat="1" x14ac:dyDescent="0.25">
      <c r="A10" s="67"/>
      <c r="B10" s="71" t="str">
        <f ca="1">OFFSET(Z8,0,$Z$1)</f>
        <v xml:space="preserve"> </v>
      </c>
      <c r="C10" s="71"/>
      <c r="D10" s="71"/>
      <c r="E10" s="71"/>
      <c r="F10" s="142" t="str">
        <f ca="1">OFFSET(Z19,0,$Z$1)</f>
        <v>m³/h (Nz, tr)</v>
      </c>
      <c r="G10" s="143"/>
      <c r="H10" s="142" t="str">
        <f ca="1">OFFSET(Z20,0,$Z$1)</f>
        <v>m/s (Bz, f)</v>
      </c>
      <c r="I10" s="143"/>
      <c r="J10" s="142" t="s">
        <v>147</v>
      </c>
      <c r="K10" s="143"/>
      <c r="L10" s="142" t="str">
        <f ca="1">OFFSET(Z24,0,$Z$1)</f>
        <v>g/m³ (Nz, tr)</v>
      </c>
      <c r="M10" s="143"/>
      <c r="N10" s="142" t="s">
        <v>148</v>
      </c>
      <c r="O10" s="143"/>
      <c r="P10" s="21" t="s">
        <v>3</v>
      </c>
      <c r="Q10" s="50" t="str">
        <f ca="1">OFFSET(Z21,0,$Z$1)</f>
        <v>Bitte beachten Sie die verschiedenen Einheiten für die verschiedenen Messgrößen.</v>
      </c>
      <c r="R10" s="62"/>
      <c r="S10" s="68"/>
      <c r="T10" s="67"/>
      <c r="U10" s="67"/>
      <c r="V10" s="67"/>
      <c r="W10" s="67"/>
      <c r="X10" s="67"/>
      <c r="Y10" s="67"/>
      <c r="Z10" s="42" t="s">
        <v>149</v>
      </c>
      <c r="AA10" s="42" t="s">
        <v>150</v>
      </c>
    </row>
    <row r="11" spans="1:27" s="66" customFormat="1" x14ac:dyDescent="0.25">
      <c r="A11" s="67"/>
      <c r="B11" s="73"/>
      <c r="C11" s="72"/>
      <c r="D11" s="71" t="str">
        <f ca="1">OFFSET(Z11,0,$Z$1)</f>
        <v>Start</v>
      </c>
      <c r="E11" s="71" t="str">
        <f ca="1">OFFSET(Z12,0,$Z$1)</f>
        <v>Ende</v>
      </c>
      <c r="F11" s="70" t="str">
        <f ca="1">OFFSET(Z13,0,$Z$1)</f>
        <v>Messwert</v>
      </c>
      <c r="G11" s="69" t="s">
        <v>76</v>
      </c>
      <c r="H11" s="70" t="str">
        <f ca="1">F11</f>
        <v>Messwert</v>
      </c>
      <c r="I11" s="69" t="s">
        <v>76</v>
      </c>
      <c r="J11" s="70" t="str">
        <f ca="1">H11</f>
        <v>Messwert</v>
      </c>
      <c r="K11" s="69" t="s">
        <v>76</v>
      </c>
      <c r="L11" s="70" t="str">
        <f ca="1">J11</f>
        <v>Messwert</v>
      </c>
      <c r="M11" s="69" t="s">
        <v>76</v>
      </c>
      <c r="N11" s="70" t="str">
        <f ca="1">L11</f>
        <v>Messwert</v>
      </c>
      <c r="O11" s="69" t="s">
        <v>76</v>
      </c>
      <c r="P11" s="21" t="s">
        <v>3</v>
      </c>
      <c r="Q11" s="50" t="str">
        <f ca="1">OFFSET(Z22,0,$Z$1)</f>
        <v>Bitte geben Sie zu jedem Messwert die zugehörige erweiterte Unsicherheit (95%) an.</v>
      </c>
      <c r="R11" s="62"/>
      <c r="S11" s="68"/>
      <c r="T11" s="68"/>
      <c r="U11" s="68"/>
      <c r="V11" s="67"/>
      <c r="W11" s="67"/>
      <c r="X11" s="67"/>
      <c r="Y11" s="67"/>
      <c r="Z11" s="42" t="s">
        <v>79</v>
      </c>
      <c r="AA11" s="42" t="s">
        <v>80</v>
      </c>
    </row>
    <row r="12" spans="1:27" x14ac:dyDescent="0.25">
      <c r="A12" s="45"/>
      <c r="B12" s="45"/>
      <c r="C12" s="45"/>
      <c r="D12" s="45"/>
      <c r="E12" s="45"/>
      <c r="F12" s="65"/>
      <c r="G12" s="64"/>
      <c r="H12" s="65"/>
      <c r="I12" s="64"/>
      <c r="J12" s="65"/>
      <c r="K12" s="64"/>
      <c r="L12" s="65"/>
      <c r="M12" s="64"/>
      <c r="N12" s="65"/>
      <c r="O12" s="64"/>
      <c r="P12" s="21"/>
      <c r="Q12" s="41"/>
      <c r="R12" s="63"/>
      <c r="S12" s="45"/>
      <c r="T12" s="45"/>
      <c r="U12" s="45"/>
      <c r="V12" s="45"/>
      <c r="W12" s="45"/>
      <c r="X12" s="45"/>
      <c r="Y12" s="45"/>
      <c r="Z12" s="42" t="s">
        <v>81</v>
      </c>
      <c r="AA12" s="42" t="s">
        <v>82</v>
      </c>
    </row>
    <row r="13" spans="1:27" s="48" customFormat="1" ht="24.75" customHeight="1" x14ac:dyDescent="0.2">
      <c r="A13" s="49"/>
      <c r="B13" s="115">
        <v>1</v>
      </c>
      <c r="C13" s="120">
        <f>IFERROR(IF(MIN(Results!C13,Results!C14:C22)=MAX(Results!C13,Results!C14:C22),MAX(Results!C13,Results!C14:C16),IF(MIN(Results!C13,Results!C14:C22)=0,"",MIN(Results!C13,Results!C14:C22))),"")</f>
        <v>0</v>
      </c>
      <c r="D13" s="117"/>
      <c r="E13" s="117"/>
      <c r="F13" s="121"/>
      <c r="G13" s="122"/>
      <c r="H13" s="123"/>
      <c r="I13" s="119"/>
      <c r="J13" s="124"/>
      <c r="K13" s="125"/>
      <c r="L13" s="123"/>
      <c r="M13" s="119"/>
      <c r="N13" s="123"/>
      <c r="O13" s="119"/>
      <c r="P13" s="21" t="s">
        <v>3</v>
      </c>
      <c r="Q13" s="160" t="str">
        <f ca="1">IF(B40&gt;0,OFFSET(Z29,0,$Z$1),OFFSET(Z23,0,$Z$1))</f>
        <v>Bitte beachten Sie die unterschiedliche Anzahl an Nachkommastellen für die verschiedenen Messgrößen.</v>
      </c>
      <c r="R13" s="160"/>
      <c r="S13" s="160"/>
      <c r="T13" s="160"/>
      <c r="U13" s="160"/>
      <c r="V13" s="160"/>
      <c r="W13" s="160"/>
      <c r="X13" s="160"/>
      <c r="Y13" s="160"/>
      <c r="Z13" s="42" t="s">
        <v>83</v>
      </c>
      <c r="AA13" s="42" t="s">
        <v>84</v>
      </c>
    </row>
    <row r="14" spans="1:27" s="48" customFormat="1" ht="24.75" customHeight="1" x14ac:dyDescent="0.2">
      <c r="A14" s="49"/>
      <c r="B14" s="61">
        <v>2</v>
      </c>
      <c r="C14" s="60">
        <f>IFERROR(IF(MIN(Results!C13,Results!C14:C22)=MAX(Results!C13,Results!C14:C22),MAX(Results!C20:C22),IF(MAX(Results!C13,Results!C14:C22)=0,"",MAX(Results!C13,Results!C14:C22))),"")</f>
        <v>0</v>
      </c>
      <c r="D14" s="53"/>
      <c r="E14" s="53"/>
      <c r="F14" s="81"/>
      <c r="G14" s="82"/>
      <c r="H14" s="59"/>
      <c r="I14" s="51"/>
      <c r="J14" s="83"/>
      <c r="K14" s="84"/>
      <c r="L14" s="59"/>
      <c r="M14" s="51"/>
      <c r="N14" s="59"/>
      <c r="O14" s="51"/>
      <c r="P14" s="21"/>
      <c r="Q14" s="159" t="str">
        <f ca="1">IF(B42&gt;0,OFFSET(Z30,0,$Z$1),"")</f>
        <v/>
      </c>
      <c r="R14" s="159"/>
      <c r="S14" s="159"/>
      <c r="T14" s="159"/>
      <c r="U14" s="159"/>
      <c r="V14" s="159"/>
      <c r="W14" s="159"/>
      <c r="X14" s="159"/>
      <c r="Y14" s="159"/>
      <c r="Z14" s="56" t="s">
        <v>151</v>
      </c>
      <c r="AA14" s="56" t="s">
        <v>152</v>
      </c>
    </row>
    <row r="15" spans="1:27" s="48" customFormat="1" ht="18.75" hidden="1" x14ac:dyDescent="0.2">
      <c r="A15" s="49"/>
      <c r="B15" s="61">
        <v>3</v>
      </c>
      <c r="C15" s="54"/>
      <c r="D15" s="53"/>
      <c r="E15" s="53"/>
      <c r="F15" s="59"/>
      <c r="G15" s="51"/>
      <c r="H15" s="59"/>
      <c r="I15" s="51"/>
      <c r="J15" s="59"/>
      <c r="K15" s="51"/>
      <c r="L15" s="59"/>
      <c r="M15" s="51"/>
      <c r="N15" s="59"/>
      <c r="O15" s="51"/>
      <c r="P15" s="21"/>
      <c r="Q15" s="50"/>
      <c r="R15" s="49"/>
      <c r="S15" s="49"/>
      <c r="T15" s="49"/>
      <c r="U15" s="49"/>
      <c r="V15" s="49"/>
      <c r="W15" s="49"/>
      <c r="X15" s="49"/>
      <c r="Y15" s="49"/>
      <c r="Z15" s="56" t="s">
        <v>153</v>
      </c>
      <c r="AA15" s="56" t="s">
        <v>154</v>
      </c>
    </row>
    <row r="16" spans="1:27" s="48" customFormat="1" ht="18.75" hidden="1" x14ac:dyDescent="0.2">
      <c r="A16" s="49"/>
      <c r="B16" s="61">
        <v>4</v>
      </c>
      <c r="C16" s="54"/>
      <c r="D16" s="53"/>
      <c r="E16" s="53"/>
      <c r="F16" s="59"/>
      <c r="G16" s="51"/>
      <c r="H16" s="59"/>
      <c r="I16" s="51"/>
      <c r="J16" s="59"/>
      <c r="K16" s="51"/>
      <c r="L16" s="59"/>
      <c r="M16" s="51"/>
      <c r="N16" s="59"/>
      <c r="O16" s="51"/>
      <c r="P16" s="21"/>
      <c r="Q16" s="49"/>
      <c r="R16" s="49"/>
      <c r="S16" s="49"/>
      <c r="T16" s="49"/>
      <c r="U16" s="49"/>
      <c r="V16" s="49"/>
      <c r="W16" s="49"/>
      <c r="X16" s="49"/>
      <c r="Z16" s="56" t="s">
        <v>155</v>
      </c>
      <c r="AA16" s="56" t="s">
        <v>156</v>
      </c>
    </row>
    <row r="17" spans="1:27" s="48" customFormat="1" ht="18.75" hidden="1" x14ac:dyDescent="0.2">
      <c r="A17" s="49"/>
      <c r="B17" s="61">
        <v>5</v>
      </c>
      <c r="C17" s="54"/>
      <c r="D17" s="53"/>
      <c r="E17" s="53"/>
      <c r="F17" s="59"/>
      <c r="G17" s="51"/>
      <c r="H17" s="59"/>
      <c r="I17" s="51"/>
      <c r="J17" s="59"/>
      <c r="K17" s="51"/>
      <c r="L17" s="59"/>
      <c r="M17" s="51"/>
      <c r="N17" s="59"/>
      <c r="O17" s="51"/>
      <c r="P17" s="21"/>
      <c r="Q17" s="146" t="str">
        <f ca="1">IF(B42&gt;0,OFFSET(Z30,0,$Z$1),"")</f>
        <v/>
      </c>
      <c r="R17" s="146"/>
      <c r="S17" s="146"/>
      <c r="T17" s="146"/>
      <c r="U17" s="146"/>
      <c r="V17" s="146"/>
      <c r="W17" s="146"/>
      <c r="X17" s="146"/>
      <c r="Y17" s="146"/>
      <c r="Z17" s="56" t="s">
        <v>157</v>
      </c>
      <c r="AA17" s="56" t="s">
        <v>158</v>
      </c>
    </row>
    <row r="18" spans="1:27" s="48" customFormat="1" ht="18.75" hidden="1" x14ac:dyDescent="0.2">
      <c r="A18" s="49"/>
      <c r="B18" s="61">
        <v>6</v>
      </c>
      <c r="C18" s="54"/>
      <c r="D18" s="53"/>
      <c r="E18" s="53"/>
      <c r="F18" s="59"/>
      <c r="G18" s="51"/>
      <c r="H18" s="59"/>
      <c r="I18" s="51"/>
      <c r="J18" s="59"/>
      <c r="K18" s="51"/>
      <c r="L18" s="59"/>
      <c r="M18" s="51"/>
      <c r="N18" s="59"/>
      <c r="O18" s="51"/>
      <c r="P18" s="21"/>
      <c r="Q18" s="50"/>
      <c r="R18" s="49"/>
      <c r="S18" s="49"/>
      <c r="T18" s="49"/>
      <c r="U18" s="49"/>
      <c r="V18" s="49"/>
      <c r="W18" s="49"/>
      <c r="X18" s="49"/>
      <c r="Y18" s="49"/>
      <c r="Z18" s="56" t="s">
        <v>159</v>
      </c>
      <c r="AA18" s="56" t="s">
        <v>160</v>
      </c>
    </row>
    <row r="19" spans="1:27" s="48" customFormat="1" ht="18.75" hidden="1" x14ac:dyDescent="0.2">
      <c r="A19" s="49"/>
      <c r="B19" s="61">
        <v>7</v>
      </c>
      <c r="C19" s="54"/>
      <c r="D19" s="53"/>
      <c r="E19" s="53"/>
      <c r="F19" s="59"/>
      <c r="G19" s="51"/>
      <c r="H19" s="59"/>
      <c r="I19" s="51"/>
      <c r="J19" s="59"/>
      <c r="K19" s="51"/>
      <c r="L19" s="59"/>
      <c r="M19" s="51"/>
      <c r="N19" s="59"/>
      <c r="O19" s="51"/>
      <c r="P19" s="21"/>
      <c r="Q19" s="50"/>
      <c r="R19" s="49"/>
      <c r="S19" s="49"/>
      <c r="T19" s="49"/>
      <c r="U19" s="49"/>
      <c r="V19" s="49"/>
      <c r="W19" s="49"/>
      <c r="X19" s="49"/>
      <c r="Y19" s="49"/>
      <c r="Z19" s="56" t="s">
        <v>161</v>
      </c>
      <c r="AA19" s="56" t="s">
        <v>162</v>
      </c>
    </row>
    <row r="20" spans="1:27" s="48" customFormat="1" ht="18.75" hidden="1" x14ac:dyDescent="0.2">
      <c r="A20" s="49"/>
      <c r="B20" s="61">
        <v>8</v>
      </c>
      <c r="C20" s="54"/>
      <c r="D20" s="53"/>
      <c r="E20" s="53"/>
      <c r="F20" s="59"/>
      <c r="G20" s="51"/>
      <c r="H20" s="59"/>
      <c r="I20" s="51"/>
      <c r="J20" s="59"/>
      <c r="K20" s="51"/>
      <c r="L20" s="59"/>
      <c r="M20" s="51"/>
      <c r="N20" s="59"/>
      <c r="O20" s="51"/>
      <c r="P20" s="21"/>
      <c r="Q20" s="50"/>
      <c r="R20" s="49"/>
      <c r="S20" s="49"/>
      <c r="T20" s="49"/>
      <c r="U20" s="49"/>
      <c r="V20" s="49"/>
      <c r="W20" s="49"/>
      <c r="X20" s="49"/>
      <c r="Y20" s="49"/>
      <c r="Z20" s="56" t="s">
        <v>163</v>
      </c>
      <c r="AA20" s="56" t="s">
        <v>164</v>
      </c>
    </row>
    <row r="21" spans="1:27" s="48" customFormat="1" ht="18.75" hidden="1" x14ac:dyDescent="0.2">
      <c r="A21" s="49"/>
      <c r="B21" s="61">
        <v>9</v>
      </c>
      <c r="C21" s="54"/>
      <c r="D21" s="53"/>
      <c r="E21" s="53"/>
      <c r="F21" s="59"/>
      <c r="G21" s="51"/>
      <c r="H21" s="59"/>
      <c r="I21" s="51"/>
      <c r="J21" s="59"/>
      <c r="K21" s="51"/>
      <c r="L21" s="59"/>
      <c r="M21" s="51"/>
      <c r="N21" s="59"/>
      <c r="O21" s="51"/>
      <c r="P21" s="21"/>
      <c r="Q21" s="50"/>
      <c r="R21" s="49"/>
      <c r="S21" s="49"/>
      <c r="T21" s="49"/>
      <c r="U21" s="49"/>
      <c r="V21" s="49"/>
      <c r="W21" s="49"/>
      <c r="X21" s="49"/>
      <c r="Y21" s="49"/>
      <c r="Z21" s="56" t="s">
        <v>165</v>
      </c>
      <c r="AA21" s="56" t="s">
        <v>166</v>
      </c>
    </row>
    <row r="22" spans="1:27" s="48" customFormat="1" ht="18.75" hidden="1" x14ac:dyDescent="0.2">
      <c r="A22" s="49"/>
      <c r="B22" s="61">
        <v>10</v>
      </c>
      <c r="C22" s="54"/>
      <c r="D22" s="53"/>
      <c r="E22" s="53"/>
      <c r="F22" s="59"/>
      <c r="G22" s="51"/>
      <c r="H22" s="59"/>
      <c r="I22" s="51"/>
      <c r="J22" s="59"/>
      <c r="K22" s="51"/>
      <c r="L22" s="59"/>
      <c r="M22" s="51"/>
      <c r="N22" s="59"/>
      <c r="O22" s="51"/>
      <c r="P22" s="21"/>
      <c r="Q22" s="50"/>
      <c r="R22" s="49"/>
      <c r="S22" s="49"/>
      <c r="T22" s="49"/>
      <c r="U22" s="49"/>
      <c r="V22" s="49"/>
      <c r="W22" s="49"/>
      <c r="X22" s="49"/>
      <c r="Y22" s="49"/>
      <c r="Z22" s="56" t="s">
        <v>97</v>
      </c>
      <c r="AA22" s="56" t="s">
        <v>98</v>
      </c>
    </row>
    <row r="23" spans="1:27" s="48" customFormat="1" hidden="1" x14ac:dyDescent="0.2">
      <c r="A23" s="49"/>
      <c r="B23" s="49"/>
      <c r="C23" s="49"/>
      <c r="D23" s="49"/>
      <c r="E23" s="49"/>
      <c r="F23" s="58"/>
      <c r="G23" s="57"/>
      <c r="H23" s="58"/>
      <c r="I23" s="57"/>
      <c r="J23" s="58"/>
      <c r="K23" s="57"/>
      <c r="L23" s="58"/>
      <c r="M23" s="57"/>
      <c r="N23" s="58"/>
      <c r="O23" s="57"/>
      <c r="P23" s="21"/>
      <c r="Q23" s="50"/>
      <c r="R23" s="49"/>
      <c r="S23" s="49"/>
      <c r="T23" s="49"/>
      <c r="U23" s="49"/>
      <c r="V23" s="49"/>
      <c r="W23" s="49"/>
      <c r="X23" s="49"/>
      <c r="Y23" s="49"/>
      <c r="Z23" s="56" t="s">
        <v>167</v>
      </c>
      <c r="AA23" s="56" t="s">
        <v>168</v>
      </c>
    </row>
    <row r="24" spans="1:27" s="48" customFormat="1" hidden="1" x14ac:dyDescent="0.2">
      <c r="A24" s="49"/>
      <c r="B24" s="55">
        <v>11</v>
      </c>
      <c r="C24" s="54"/>
      <c r="D24" s="53"/>
      <c r="E24" s="53"/>
      <c r="F24" s="52"/>
      <c r="G24" s="51"/>
      <c r="H24" s="52"/>
      <c r="I24" s="51"/>
      <c r="J24" s="52"/>
      <c r="K24" s="51"/>
      <c r="L24" s="52"/>
      <c r="M24" s="51"/>
      <c r="N24" s="52"/>
      <c r="O24" s="51"/>
      <c r="P24" s="21"/>
      <c r="Q24" s="50"/>
      <c r="R24" s="49"/>
      <c r="S24" s="49"/>
      <c r="T24" s="49"/>
      <c r="U24" s="49"/>
      <c r="V24" s="49"/>
      <c r="W24" s="49"/>
      <c r="X24" s="49"/>
      <c r="Y24" s="49"/>
      <c r="Z24" s="56" t="s">
        <v>169</v>
      </c>
      <c r="AA24" s="56" t="s">
        <v>170</v>
      </c>
    </row>
    <row r="25" spans="1:27" s="48" customFormat="1" hidden="1" x14ac:dyDescent="0.2">
      <c r="A25" s="49"/>
      <c r="B25" s="55">
        <v>12</v>
      </c>
      <c r="C25" s="54"/>
      <c r="D25" s="53"/>
      <c r="E25" s="53"/>
      <c r="F25" s="52"/>
      <c r="G25" s="51"/>
      <c r="H25" s="52"/>
      <c r="I25" s="51"/>
      <c r="J25" s="52"/>
      <c r="K25" s="51"/>
      <c r="L25" s="52"/>
      <c r="M25" s="51"/>
      <c r="N25" s="52"/>
      <c r="O25" s="51"/>
      <c r="P25" s="21"/>
      <c r="Q25" s="50"/>
      <c r="R25" s="49"/>
      <c r="S25" s="49"/>
      <c r="T25" s="49"/>
      <c r="U25" s="49"/>
      <c r="V25" s="49"/>
      <c r="W25" s="49"/>
      <c r="X25" s="49"/>
      <c r="Y25" s="49"/>
      <c r="Z25" s="42"/>
      <c r="AA25" s="42"/>
    </row>
    <row r="26" spans="1:27" s="48" customFormat="1" hidden="1" x14ac:dyDescent="0.2">
      <c r="A26" s="49"/>
      <c r="B26" s="55">
        <v>13</v>
      </c>
      <c r="C26" s="54"/>
      <c r="D26" s="53"/>
      <c r="E26" s="53"/>
      <c r="F26" s="52"/>
      <c r="G26" s="51"/>
      <c r="H26" s="52"/>
      <c r="I26" s="51"/>
      <c r="J26" s="52"/>
      <c r="K26" s="51"/>
      <c r="L26" s="52"/>
      <c r="M26" s="51"/>
      <c r="N26" s="52"/>
      <c r="O26" s="51"/>
      <c r="P26" s="21"/>
      <c r="Q26" s="50"/>
      <c r="R26" s="49"/>
      <c r="S26" s="49"/>
      <c r="T26" s="49"/>
      <c r="U26" s="49"/>
      <c r="V26" s="49"/>
      <c r="W26" s="49"/>
      <c r="X26" s="49"/>
      <c r="Y26" s="49"/>
      <c r="Z26" s="42"/>
      <c r="AA26" s="42"/>
    </row>
    <row r="27" spans="1:27" s="48" customFormat="1" hidden="1" x14ac:dyDescent="0.2">
      <c r="A27" s="49"/>
      <c r="B27" s="55">
        <v>14</v>
      </c>
      <c r="C27" s="54"/>
      <c r="D27" s="53"/>
      <c r="E27" s="53"/>
      <c r="F27" s="52"/>
      <c r="G27" s="51"/>
      <c r="H27" s="52"/>
      <c r="I27" s="51"/>
      <c r="J27" s="52"/>
      <c r="K27" s="51"/>
      <c r="L27" s="52"/>
      <c r="M27" s="51"/>
      <c r="N27" s="52"/>
      <c r="O27" s="51"/>
      <c r="P27" s="21"/>
      <c r="Q27" s="50"/>
      <c r="R27" s="49"/>
      <c r="S27" s="49"/>
      <c r="T27" s="49"/>
      <c r="U27" s="49"/>
      <c r="V27" s="49"/>
      <c r="W27" s="49"/>
      <c r="X27" s="49"/>
      <c r="Y27" s="49"/>
      <c r="Z27" s="56" t="s">
        <v>105</v>
      </c>
      <c r="AA27" s="56" t="s">
        <v>171</v>
      </c>
    </row>
    <row r="28" spans="1:27" s="48" customFormat="1" hidden="1" x14ac:dyDescent="0.2">
      <c r="A28" s="49"/>
      <c r="B28" s="55">
        <v>15</v>
      </c>
      <c r="C28" s="54"/>
      <c r="D28" s="53"/>
      <c r="E28" s="53"/>
      <c r="F28" s="52"/>
      <c r="G28" s="51"/>
      <c r="H28" s="52"/>
      <c r="I28" s="51"/>
      <c r="J28" s="52"/>
      <c r="K28" s="51"/>
      <c r="L28" s="52"/>
      <c r="M28" s="51"/>
      <c r="N28" s="52"/>
      <c r="O28" s="51"/>
      <c r="P28" s="21"/>
      <c r="Q28" s="50"/>
      <c r="R28" s="49"/>
      <c r="S28" s="49"/>
      <c r="T28" s="49"/>
      <c r="U28" s="49"/>
      <c r="V28" s="49"/>
      <c r="W28" s="49"/>
      <c r="X28" s="49"/>
      <c r="Y28" s="49"/>
      <c r="Z28" s="56"/>
      <c r="AA28" s="42"/>
    </row>
    <row r="29" spans="1:27" x14ac:dyDescent="0.25">
      <c r="A29" s="45"/>
      <c r="B29" s="45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21"/>
      <c r="Q29" s="46"/>
      <c r="R29" s="45"/>
      <c r="S29" s="45"/>
      <c r="T29" s="45"/>
      <c r="U29" s="45"/>
      <c r="V29" s="45"/>
      <c r="W29" s="45"/>
      <c r="X29" s="45"/>
      <c r="Y29" s="45"/>
      <c r="Z29" s="42" t="s">
        <v>172</v>
      </c>
      <c r="AA29" s="42" t="s">
        <v>173</v>
      </c>
    </row>
    <row r="30" spans="1:27" x14ac:dyDescent="0.25">
      <c r="A30" s="45"/>
      <c r="C30" s="47" t="str">
        <f ca="1">Results!C30</f>
        <v xml:space="preserve">Kommentare: </v>
      </c>
      <c r="D30" s="150"/>
      <c r="E30" s="150"/>
      <c r="F30" s="150"/>
      <c r="G30" s="150"/>
      <c r="H30" s="150"/>
      <c r="I30" s="150"/>
      <c r="J30" s="150"/>
      <c r="K30" s="150"/>
      <c r="L30" s="150"/>
      <c r="M30" s="150"/>
      <c r="N30" s="150"/>
      <c r="O30" s="150"/>
      <c r="P30" s="21"/>
      <c r="Q30" s="46"/>
      <c r="R30" s="45"/>
      <c r="S30" s="45"/>
      <c r="T30" s="45"/>
      <c r="U30" s="45"/>
      <c r="V30" s="45"/>
      <c r="W30" s="45"/>
      <c r="X30" s="45"/>
      <c r="Y30" s="45"/>
      <c r="Z30" s="42" t="s">
        <v>111</v>
      </c>
      <c r="AA30" s="42" t="s">
        <v>112</v>
      </c>
    </row>
    <row r="31" spans="1:27" x14ac:dyDescent="0.25">
      <c r="A31" s="45"/>
      <c r="B31" s="45"/>
      <c r="C31" s="45"/>
      <c r="D31" s="150"/>
      <c r="E31" s="150"/>
      <c r="F31" s="150"/>
      <c r="G31" s="150"/>
      <c r="H31" s="150"/>
      <c r="I31" s="150"/>
      <c r="J31" s="150"/>
      <c r="K31" s="150"/>
      <c r="L31" s="150"/>
      <c r="M31" s="150"/>
      <c r="N31" s="150"/>
      <c r="O31" s="150"/>
      <c r="P31" s="21"/>
      <c r="Q31" s="46"/>
      <c r="R31" s="45"/>
      <c r="S31" s="45"/>
      <c r="T31" s="45"/>
      <c r="U31" s="45"/>
      <c r="V31" s="45"/>
      <c r="W31" s="45"/>
      <c r="X31" s="45"/>
      <c r="Y31" s="45"/>
    </row>
    <row r="32" spans="1:27" x14ac:dyDescent="0.25">
      <c r="A32" s="45"/>
      <c r="B32" s="45"/>
      <c r="C32" s="45"/>
      <c r="D32" s="150"/>
      <c r="E32" s="150"/>
      <c r="F32" s="150"/>
      <c r="G32" s="150"/>
      <c r="H32" s="150"/>
      <c r="I32" s="150"/>
      <c r="J32" s="150"/>
      <c r="K32" s="150"/>
      <c r="L32" s="150"/>
      <c r="M32" s="150"/>
      <c r="N32" s="150"/>
      <c r="O32" s="150"/>
      <c r="P32" s="45"/>
      <c r="Q32" s="46"/>
      <c r="R32" s="45"/>
      <c r="S32" s="45"/>
      <c r="T32" s="45"/>
      <c r="U32" s="45"/>
      <c r="V32" s="45"/>
      <c r="W32" s="45"/>
      <c r="X32" s="45"/>
      <c r="Y32" s="45"/>
    </row>
    <row r="33" spans="1:25" x14ac:dyDescent="0.25">
      <c r="A33" s="45"/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6"/>
      <c r="R33" s="45"/>
      <c r="S33" s="45"/>
      <c r="T33" s="45"/>
      <c r="U33" s="45"/>
      <c r="V33" s="45"/>
      <c r="W33" s="45"/>
      <c r="X33" s="45"/>
      <c r="Y33" s="45"/>
    </row>
    <row r="36" spans="1:25" hidden="1" x14ac:dyDescent="0.25">
      <c r="B36" s="41" t="s">
        <v>115</v>
      </c>
    </row>
    <row r="37" spans="1:25" hidden="1" x14ac:dyDescent="0.25">
      <c r="B37" s="41">
        <f>SUM(D37:O53)</f>
        <v>0</v>
      </c>
      <c r="D37" s="44"/>
      <c r="E37" s="44">
        <f>IF(E13="",0,IF(E13&lt;=D13,1,0))</f>
        <v>0</v>
      </c>
      <c r="F37" s="85">
        <f>(ROUNDUP(F13,0))-(ROUNDDOWN(F13,0))</f>
        <v>0</v>
      </c>
      <c r="G37" s="44">
        <f>IF(G13&gt;F13,1,0)</f>
        <v>0</v>
      </c>
      <c r="H37" s="44">
        <f>(ROUNDUP(H13,2)*100)-(ROUNDDOWN(H13,2)*100)</f>
        <v>0</v>
      </c>
      <c r="I37" s="44">
        <f>IF(I13&gt;H13,1,0)</f>
        <v>0</v>
      </c>
      <c r="J37" s="44">
        <f>(ROUNDUP(J13,1)*10)-(ROUNDDOWN(J13,1)*10)</f>
        <v>0</v>
      </c>
      <c r="K37" s="44">
        <f>IF(K13&gt;J13,1,0)</f>
        <v>0</v>
      </c>
      <c r="L37" s="44">
        <f>(ROUNDUP(L13,2)*100)-(ROUNDDOWN(L13,2)*100)</f>
        <v>0</v>
      </c>
      <c r="M37" s="44">
        <f>IF(M13&gt;L13,1,0)</f>
        <v>0</v>
      </c>
      <c r="N37" s="44">
        <f>(ROUNDUP(N13,2)*100)-(ROUNDDOWN(N13,2)*100)</f>
        <v>0</v>
      </c>
      <c r="O37" s="44">
        <f>IF(O13&gt;N13,1,0)</f>
        <v>0</v>
      </c>
    </row>
    <row r="38" spans="1:25" hidden="1" x14ac:dyDescent="0.25">
      <c r="D38" s="44"/>
      <c r="E38" s="44"/>
      <c r="F38" s="85"/>
      <c r="G38" s="44"/>
      <c r="H38" s="44"/>
      <c r="I38" s="44"/>
      <c r="J38" s="44"/>
      <c r="K38" s="44"/>
      <c r="L38" s="44"/>
      <c r="M38" s="44"/>
      <c r="N38" s="44"/>
      <c r="O38" s="44"/>
    </row>
    <row r="39" spans="1:25" hidden="1" x14ac:dyDescent="0.25">
      <c r="B39" s="41" t="s">
        <v>116</v>
      </c>
      <c r="D39" s="44"/>
      <c r="E39" s="44">
        <f>IF(E14="",0,IF(E14&lt;=D14,1,0))</f>
        <v>0</v>
      </c>
      <c r="F39" s="85">
        <f>(ROUNDUP(F14,0))-(ROUNDDOWN(F14,0))</f>
        <v>0</v>
      </c>
      <c r="G39" s="44">
        <f>IF(G14&gt;F14,1,0)</f>
        <v>0</v>
      </c>
      <c r="H39" s="44">
        <f t="shared" ref="H39:N53" si="0">(ROUNDUP(H14,2)*100)-(ROUNDDOWN(H14,2)*100)</f>
        <v>0</v>
      </c>
      <c r="I39" s="44">
        <f>IF(I14&gt;H14,1,0)</f>
        <v>0</v>
      </c>
      <c r="J39" s="44">
        <f>(ROUNDUP(J14,1)*10)-(ROUNDDOWN(J14,1)*10)</f>
        <v>0</v>
      </c>
      <c r="K39" s="44">
        <f>IF(K14&gt;J14,1,0)</f>
        <v>0</v>
      </c>
      <c r="L39" s="44">
        <f t="shared" si="0"/>
        <v>0</v>
      </c>
      <c r="M39" s="44">
        <f>IF(M14&gt;L14,1,0)</f>
        <v>0</v>
      </c>
      <c r="N39" s="44">
        <f t="shared" si="0"/>
        <v>0</v>
      </c>
      <c r="O39" s="44">
        <f>IF(O14&gt;N14,1,0)</f>
        <v>0</v>
      </c>
    </row>
    <row r="40" spans="1:25" hidden="1" x14ac:dyDescent="0.25">
      <c r="B40" s="86">
        <f>SUM(F37:O53)</f>
        <v>0</v>
      </c>
      <c r="D40" s="44"/>
      <c r="E40" s="44">
        <f t="shared" ref="E40:E53" si="1">IF(E15="",0,IF(E15&lt;=D15,1,0))</f>
        <v>0</v>
      </c>
      <c r="F40" s="85">
        <f t="shared" ref="F40:F53" si="2">(ROUNDUP(F15,0))-(ROUNDDOWN(F15,0))</f>
        <v>0</v>
      </c>
      <c r="G40" s="44">
        <f t="shared" ref="G40:I53" si="3">IF(G15&gt;F15,1,0)</f>
        <v>0</v>
      </c>
      <c r="H40" s="44">
        <f t="shared" si="0"/>
        <v>0</v>
      </c>
      <c r="I40" s="44">
        <f t="shared" si="3"/>
        <v>0</v>
      </c>
      <c r="J40" s="44">
        <f t="shared" ref="J40:J53" si="4">(ROUNDUP(J15,1)*10)-(ROUNDDOWN(J15,1)*10)</f>
        <v>0</v>
      </c>
      <c r="K40" s="44">
        <f t="shared" ref="K40:K47" si="5">IF(K15&gt;J15,1,0)</f>
        <v>0</v>
      </c>
      <c r="L40" s="44">
        <f t="shared" si="0"/>
        <v>0</v>
      </c>
      <c r="M40" s="44">
        <f t="shared" ref="M40:M47" si="6">IF(M15&gt;L15,1,0)</f>
        <v>0</v>
      </c>
      <c r="N40" s="44">
        <f t="shared" si="0"/>
        <v>0</v>
      </c>
      <c r="O40" s="44">
        <f t="shared" ref="O40:O47" si="7">IF(O15&gt;N15,1,0)</f>
        <v>0</v>
      </c>
    </row>
    <row r="41" spans="1:25" hidden="1" x14ac:dyDescent="0.25">
      <c r="B41" s="41" t="s">
        <v>117</v>
      </c>
      <c r="D41" s="44"/>
      <c r="E41" s="44">
        <f t="shared" si="1"/>
        <v>0</v>
      </c>
      <c r="F41" s="85">
        <f t="shared" si="2"/>
        <v>0</v>
      </c>
      <c r="G41" s="44">
        <f t="shared" si="3"/>
        <v>0</v>
      </c>
      <c r="H41" s="44">
        <f t="shared" si="0"/>
        <v>0</v>
      </c>
      <c r="I41" s="44">
        <f t="shared" si="3"/>
        <v>0</v>
      </c>
      <c r="J41" s="44">
        <f t="shared" si="4"/>
        <v>0</v>
      </c>
      <c r="K41" s="44">
        <f t="shared" si="5"/>
        <v>0</v>
      </c>
      <c r="L41" s="44">
        <f t="shared" si="0"/>
        <v>0</v>
      </c>
      <c r="M41" s="44">
        <f t="shared" si="6"/>
        <v>0</v>
      </c>
      <c r="N41" s="44">
        <f t="shared" si="0"/>
        <v>0</v>
      </c>
      <c r="O41" s="44">
        <f t="shared" si="7"/>
        <v>0</v>
      </c>
    </row>
    <row r="42" spans="1:25" hidden="1" x14ac:dyDescent="0.25">
      <c r="B42" s="41">
        <f>SUM(D37:E53)</f>
        <v>0</v>
      </c>
      <c r="D42" s="44"/>
      <c r="E42" s="44">
        <f t="shared" si="1"/>
        <v>0</v>
      </c>
      <c r="F42" s="85">
        <f t="shared" si="2"/>
        <v>0</v>
      </c>
      <c r="G42" s="44">
        <f t="shared" si="3"/>
        <v>0</v>
      </c>
      <c r="H42" s="44">
        <f t="shared" si="0"/>
        <v>0</v>
      </c>
      <c r="I42" s="44">
        <f t="shared" si="3"/>
        <v>0</v>
      </c>
      <c r="J42" s="44">
        <f t="shared" si="4"/>
        <v>0</v>
      </c>
      <c r="K42" s="44">
        <f t="shared" si="5"/>
        <v>0</v>
      </c>
      <c r="L42" s="44">
        <f t="shared" si="0"/>
        <v>0</v>
      </c>
      <c r="M42" s="44">
        <f t="shared" si="6"/>
        <v>0</v>
      </c>
      <c r="N42" s="44">
        <f t="shared" si="0"/>
        <v>0</v>
      </c>
      <c r="O42" s="44">
        <f t="shared" si="7"/>
        <v>0</v>
      </c>
    </row>
    <row r="43" spans="1:25" hidden="1" x14ac:dyDescent="0.25">
      <c r="D43" s="44"/>
      <c r="E43" s="44">
        <f t="shared" si="1"/>
        <v>0</v>
      </c>
      <c r="F43" s="85">
        <f t="shared" si="2"/>
        <v>0</v>
      </c>
      <c r="G43" s="44">
        <f t="shared" si="3"/>
        <v>0</v>
      </c>
      <c r="H43" s="44">
        <f t="shared" si="0"/>
        <v>0</v>
      </c>
      <c r="I43" s="44">
        <f t="shared" si="3"/>
        <v>0</v>
      </c>
      <c r="J43" s="44">
        <f t="shared" si="4"/>
        <v>0</v>
      </c>
      <c r="K43" s="44">
        <f t="shared" si="5"/>
        <v>0</v>
      </c>
      <c r="L43" s="44">
        <f t="shared" si="0"/>
        <v>0</v>
      </c>
      <c r="M43" s="44">
        <f t="shared" si="6"/>
        <v>0</v>
      </c>
      <c r="N43" s="44">
        <f t="shared" si="0"/>
        <v>0</v>
      </c>
      <c r="O43" s="44">
        <f t="shared" si="7"/>
        <v>0</v>
      </c>
    </row>
    <row r="44" spans="1:25" hidden="1" x14ac:dyDescent="0.25">
      <c r="D44" s="44"/>
      <c r="E44" s="44">
        <f t="shared" si="1"/>
        <v>0</v>
      </c>
      <c r="F44" s="85">
        <f t="shared" si="2"/>
        <v>0</v>
      </c>
      <c r="G44" s="44">
        <f t="shared" si="3"/>
        <v>0</v>
      </c>
      <c r="H44" s="44">
        <f t="shared" si="0"/>
        <v>0</v>
      </c>
      <c r="I44" s="44">
        <f t="shared" si="3"/>
        <v>0</v>
      </c>
      <c r="J44" s="44">
        <f t="shared" si="4"/>
        <v>0</v>
      </c>
      <c r="K44" s="44">
        <f t="shared" si="5"/>
        <v>0</v>
      </c>
      <c r="L44" s="44">
        <f t="shared" si="0"/>
        <v>0</v>
      </c>
      <c r="M44" s="44">
        <f t="shared" si="6"/>
        <v>0</v>
      </c>
      <c r="N44" s="44">
        <f t="shared" si="0"/>
        <v>0</v>
      </c>
      <c r="O44" s="44">
        <f t="shared" si="7"/>
        <v>0</v>
      </c>
    </row>
    <row r="45" spans="1:25" hidden="1" x14ac:dyDescent="0.25">
      <c r="D45" s="44"/>
      <c r="E45" s="44">
        <f t="shared" si="1"/>
        <v>0</v>
      </c>
      <c r="F45" s="85">
        <f t="shared" si="2"/>
        <v>0</v>
      </c>
      <c r="G45" s="44">
        <f t="shared" si="3"/>
        <v>0</v>
      </c>
      <c r="H45" s="44">
        <f t="shared" si="0"/>
        <v>0</v>
      </c>
      <c r="I45" s="44">
        <f t="shared" si="3"/>
        <v>0</v>
      </c>
      <c r="J45" s="44">
        <f t="shared" si="4"/>
        <v>0</v>
      </c>
      <c r="K45" s="44">
        <f t="shared" si="5"/>
        <v>0</v>
      </c>
      <c r="L45" s="44">
        <f t="shared" si="0"/>
        <v>0</v>
      </c>
      <c r="M45" s="44">
        <f t="shared" si="6"/>
        <v>0</v>
      </c>
      <c r="N45" s="44">
        <f t="shared" si="0"/>
        <v>0</v>
      </c>
      <c r="O45" s="44">
        <f t="shared" si="7"/>
        <v>0</v>
      </c>
    </row>
    <row r="46" spans="1:25" hidden="1" x14ac:dyDescent="0.25">
      <c r="D46" s="44"/>
      <c r="E46" s="44">
        <f t="shared" si="1"/>
        <v>0</v>
      </c>
      <c r="F46" s="85">
        <f t="shared" si="2"/>
        <v>0</v>
      </c>
      <c r="G46" s="44">
        <f t="shared" si="3"/>
        <v>0</v>
      </c>
      <c r="H46" s="44">
        <f t="shared" si="0"/>
        <v>0</v>
      </c>
      <c r="I46" s="44">
        <f t="shared" si="3"/>
        <v>0</v>
      </c>
      <c r="J46" s="44">
        <f t="shared" si="4"/>
        <v>0</v>
      </c>
      <c r="K46" s="44">
        <f t="shared" si="5"/>
        <v>0</v>
      </c>
      <c r="L46" s="44">
        <f t="shared" si="0"/>
        <v>0</v>
      </c>
      <c r="M46" s="44">
        <f t="shared" si="6"/>
        <v>0</v>
      </c>
      <c r="N46" s="44">
        <f t="shared" si="0"/>
        <v>0</v>
      </c>
      <c r="O46" s="44">
        <f t="shared" si="7"/>
        <v>0</v>
      </c>
    </row>
    <row r="47" spans="1:25" hidden="1" x14ac:dyDescent="0.25">
      <c r="D47" s="44"/>
      <c r="E47" s="44">
        <f t="shared" si="1"/>
        <v>0</v>
      </c>
      <c r="F47" s="85">
        <f t="shared" si="2"/>
        <v>0</v>
      </c>
      <c r="G47" s="44">
        <f t="shared" si="3"/>
        <v>0</v>
      </c>
      <c r="H47" s="44">
        <f t="shared" si="0"/>
        <v>0</v>
      </c>
      <c r="I47" s="44">
        <f t="shared" si="3"/>
        <v>0</v>
      </c>
      <c r="J47" s="44">
        <f t="shared" si="4"/>
        <v>0</v>
      </c>
      <c r="K47" s="44">
        <f t="shared" si="5"/>
        <v>0</v>
      </c>
      <c r="L47" s="44">
        <f t="shared" si="0"/>
        <v>0</v>
      </c>
      <c r="M47" s="44">
        <f t="shared" si="6"/>
        <v>0</v>
      </c>
      <c r="N47" s="44">
        <f t="shared" si="0"/>
        <v>0</v>
      </c>
      <c r="O47" s="44">
        <f t="shared" si="7"/>
        <v>0</v>
      </c>
    </row>
    <row r="48" spans="1:25" hidden="1" x14ac:dyDescent="0.25">
      <c r="D48" s="44"/>
      <c r="E48" s="44"/>
      <c r="F48" s="85"/>
      <c r="G48" s="44"/>
      <c r="H48" s="44"/>
      <c r="I48" s="44"/>
      <c r="J48" s="44"/>
      <c r="K48" s="44"/>
      <c r="L48" s="44"/>
      <c r="M48" s="44"/>
      <c r="N48" s="44"/>
      <c r="O48" s="44"/>
    </row>
    <row r="49" spans="3:16" hidden="1" x14ac:dyDescent="0.25">
      <c r="D49" s="44"/>
      <c r="E49" s="44">
        <f t="shared" si="1"/>
        <v>0</v>
      </c>
      <c r="F49" s="85">
        <f t="shared" si="2"/>
        <v>0</v>
      </c>
      <c r="G49" s="44">
        <f t="shared" si="3"/>
        <v>0</v>
      </c>
      <c r="H49" s="44">
        <f t="shared" ref="H49:N49" si="8">(ROUNDUP(H24,2)*100)-(ROUNDDOWN(H24,2)*100)</f>
        <v>0</v>
      </c>
      <c r="I49" s="44">
        <f t="shared" si="3"/>
        <v>0</v>
      </c>
      <c r="J49" s="44">
        <f t="shared" si="4"/>
        <v>0</v>
      </c>
      <c r="K49" s="44">
        <f t="shared" ref="K49:K53" si="9">IF(K24&gt;J24,1,0)</f>
        <v>0</v>
      </c>
      <c r="L49" s="44">
        <f t="shared" si="8"/>
        <v>0</v>
      </c>
      <c r="M49" s="44">
        <f t="shared" ref="M49:M53" si="10">IF(M24&gt;L24,1,0)</f>
        <v>0</v>
      </c>
      <c r="N49" s="44">
        <f t="shared" si="8"/>
        <v>0</v>
      </c>
      <c r="O49" s="44">
        <f t="shared" ref="O49:O53" si="11">IF(O24&gt;N24,1,0)</f>
        <v>0</v>
      </c>
    </row>
    <row r="50" spans="3:16" hidden="1" x14ac:dyDescent="0.25">
      <c r="D50" s="44"/>
      <c r="E50" s="44">
        <f t="shared" si="1"/>
        <v>0</v>
      </c>
      <c r="F50" s="85">
        <f t="shared" si="2"/>
        <v>0</v>
      </c>
      <c r="G50" s="44">
        <f t="shared" si="3"/>
        <v>0</v>
      </c>
      <c r="H50" s="44">
        <f t="shared" si="0"/>
        <v>0</v>
      </c>
      <c r="I50" s="44">
        <f t="shared" si="3"/>
        <v>0</v>
      </c>
      <c r="J50" s="44">
        <f t="shared" si="4"/>
        <v>0</v>
      </c>
      <c r="K50" s="44">
        <f t="shared" si="9"/>
        <v>0</v>
      </c>
      <c r="L50" s="44">
        <f t="shared" si="0"/>
        <v>0</v>
      </c>
      <c r="M50" s="44">
        <f t="shared" si="10"/>
        <v>0</v>
      </c>
      <c r="N50" s="44">
        <f t="shared" si="0"/>
        <v>0</v>
      </c>
      <c r="O50" s="44">
        <f t="shared" si="11"/>
        <v>0</v>
      </c>
    </row>
    <row r="51" spans="3:16" hidden="1" x14ac:dyDescent="0.25">
      <c r="D51" s="44"/>
      <c r="E51" s="44">
        <f t="shared" si="1"/>
        <v>0</v>
      </c>
      <c r="F51" s="85">
        <f t="shared" si="2"/>
        <v>0</v>
      </c>
      <c r="G51" s="44">
        <f t="shared" si="3"/>
        <v>0</v>
      </c>
      <c r="H51" s="44">
        <f t="shared" si="0"/>
        <v>0</v>
      </c>
      <c r="I51" s="44">
        <f t="shared" si="3"/>
        <v>0</v>
      </c>
      <c r="J51" s="44">
        <f t="shared" si="4"/>
        <v>0</v>
      </c>
      <c r="K51" s="44">
        <f t="shared" si="9"/>
        <v>0</v>
      </c>
      <c r="L51" s="44">
        <f t="shared" si="0"/>
        <v>0</v>
      </c>
      <c r="M51" s="44">
        <f t="shared" si="10"/>
        <v>0</v>
      </c>
      <c r="N51" s="44">
        <f t="shared" si="0"/>
        <v>0</v>
      </c>
      <c r="O51" s="44">
        <f t="shared" si="11"/>
        <v>0</v>
      </c>
    </row>
    <row r="52" spans="3:16" hidden="1" x14ac:dyDescent="0.25">
      <c r="D52" s="44"/>
      <c r="E52" s="44">
        <f t="shared" si="1"/>
        <v>0</v>
      </c>
      <c r="F52" s="85">
        <f t="shared" si="2"/>
        <v>0</v>
      </c>
      <c r="G52" s="44">
        <f t="shared" si="3"/>
        <v>0</v>
      </c>
      <c r="H52" s="44">
        <f t="shared" si="0"/>
        <v>0</v>
      </c>
      <c r="I52" s="44">
        <f t="shared" si="3"/>
        <v>0</v>
      </c>
      <c r="J52" s="44">
        <f t="shared" si="4"/>
        <v>0</v>
      </c>
      <c r="K52" s="44">
        <f t="shared" si="9"/>
        <v>0</v>
      </c>
      <c r="L52" s="44">
        <f t="shared" si="0"/>
        <v>0</v>
      </c>
      <c r="M52" s="44">
        <f t="shared" si="10"/>
        <v>0</v>
      </c>
      <c r="N52" s="44">
        <f t="shared" si="0"/>
        <v>0</v>
      </c>
      <c r="O52" s="44">
        <f t="shared" si="11"/>
        <v>0</v>
      </c>
    </row>
    <row r="53" spans="3:16" hidden="1" x14ac:dyDescent="0.25">
      <c r="D53" s="44"/>
      <c r="E53" s="44">
        <f t="shared" si="1"/>
        <v>0</v>
      </c>
      <c r="F53" s="85">
        <f t="shared" si="2"/>
        <v>0</v>
      </c>
      <c r="G53" s="44">
        <f t="shared" si="3"/>
        <v>0</v>
      </c>
      <c r="H53" s="44">
        <f t="shared" si="0"/>
        <v>0</v>
      </c>
      <c r="I53" s="44">
        <f t="shared" si="3"/>
        <v>0</v>
      </c>
      <c r="J53" s="44">
        <f t="shared" si="4"/>
        <v>0</v>
      </c>
      <c r="K53" s="44">
        <f t="shared" si="9"/>
        <v>0</v>
      </c>
      <c r="L53" s="44">
        <f t="shared" si="0"/>
        <v>0</v>
      </c>
      <c r="M53" s="44">
        <f t="shared" si="10"/>
        <v>0</v>
      </c>
      <c r="N53" s="44">
        <f t="shared" si="0"/>
        <v>0</v>
      </c>
      <c r="O53" s="44">
        <f t="shared" si="11"/>
        <v>0</v>
      </c>
    </row>
    <row r="54" spans="3:16" hidden="1" x14ac:dyDescent="0.25"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</row>
    <row r="55" spans="3:16" hidden="1" x14ac:dyDescent="0.25"/>
    <row r="56" spans="3:16" hidden="1" x14ac:dyDescent="0.25"/>
    <row r="57" spans="3:16" hidden="1" x14ac:dyDescent="0.25"/>
    <row r="58" spans="3:16" hidden="1" x14ac:dyDescent="0.25">
      <c r="C58" s="41" t="s">
        <v>118</v>
      </c>
    </row>
    <row r="59" spans="3:16" hidden="1" x14ac:dyDescent="0.25"/>
    <row r="60" spans="3:16" hidden="1" x14ac:dyDescent="0.25">
      <c r="E60" s="41" t="s">
        <v>119</v>
      </c>
      <c r="F60" s="44" t="s">
        <v>174</v>
      </c>
      <c r="H60" s="44" t="s">
        <v>175</v>
      </c>
      <c r="J60" s="44" t="s">
        <v>176</v>
      </c>
      <c r="L60" s="44" t="s">
        <v>177</v>
      </c>
      <c r="N60" s="44" t="s">
        <v>178</v>
      </c>
      <c r="P60" s="44"/>
    </row>
    <row r="61" spans="3:16" hidden="1" x14ac:dyDescent="0.25">
      <c r="F61" s="44" t="s">
        <v>130</v>
      </c>
      <c r="H61" s="44" t="s">
        <v>131</v>
      </c>
      <c r="J61" s="44" t="s">
        <v>132</v>
      </c>
      <c r="L61" s="44" t="s">
        <v>133</v>
      </c>
      <c r="N61" s="44" t="s">
        <v>134</v>
      </c>
      <c r="P61" s="44"/>
    </row>
    <row r="62" spans="3:16" hidden="1" x14ac:dyDescent="0.25">
      <c r="E62" s="41">
        <v>13</v>
      </c>
      <c r="F62" s="44">
        <f t="shared" ref="F62:F76" ca="1" si="12">IFERROR(IF(INDIRECT(F$61&amp;$E62)="",-999,INDIRECT(F$61&amp;$E62)*1),-999)</f>
        <v>-999</v>
      </c>
      <c r="H62" s="44">
        <f t="shared" ref="H62:H76" ca="1" si="13">IFERROR(IF(INDIRECT(H$61&amp;$E62)="",-999,INDIRECT(H$61&amp;$E62)*1),-999)</f>
        <v>-999</v>
      </c>
      <c r="J62" s="44">
        <f t="shared" ref="J62:J76" ca="1" si="14">IFERROR(IF(INDIRECT(J$61&amp;$E62)="",-999,INDIRECT(J$61&amp;$E62)*1),-999)</f>
        <v>-999</v>
      </c>
      <c r="L62" s="44">
        <f t="shared" ref="L62:L76" ca="1" si="15">IFERROR(IF(INDIRECT(L$61&amp;$E62)="",-999,INDIRECT(L$61&amp;$E62)*1),-999)</f>
        <v>-999</v>
      </c>
      <c r="N62" s="44">
        <f t="shared" ref="N62:N76" ca="1" si="16">IFERROR(IF(INDIRECT(N$61&amp;$E62)="",-999,INDIRECT(N$61&amp;$E62)*1),-999)</f>
        <v>-999</v>
      </c>
      <c r="P62" s="44"/>
    </row>
    <row r="63" spans="3:16" hidden="1" x14ac:dyDescent="0.25">
      <c r="E63" s="41">
        <v>14</v>
      </c>
      <c r="F63" s="44">
        <f t="shared" ca="1" si="12"/>
        <v>-999</v>
      </c>
      <c r="H63" s="44">
        <f t="shared" ca="1" si="13"/>
        <v>-999</v>
      </c>
      <c r="J63" s="44">
        <f t="shared" ca="1" si="14"/>
        <v>-999</v>
      </c>
      <c r="L63" s="44">
        <f t="shared" ca="1" si="15"/>
        <v>-999</v>
      </c>
      <c r="N63" s="44">
        <f t="shared" ca="1" si="16"/>
        <v>-999</v>
      </c>
      <c r="P63" s="44"/>
    </row>
    <row r="64" spans="3:16" hidden="1" x14ac:dyDescent="0.25">
      <c r="E64" s="41">
        <v>15</v>
      </c>
      <c r="F64" s="44">
        <f t="shared" ca="1" si="12"/>
        <v>-999</v>
      </c>
      <c r="H64" s="44">
        <f t="shared" ca="1" si="13"/>
        <v>-999</v>
      </c>
      <c r="J64" s="44">
        <f t="shared" ca="1" si="14"/>
        <v>-999</v>
      </c>
      <c r="L64" s="44">
        <f t="shared" ca="1" si="15"/>
        <v>-999</v>
      </c>
      <c r="N64" s="44">
        <f t="shared" ca="1" si="16"/>
        <v>-999</v>
      </c>
      <c r="P64" s="44"/>
    </row>
    <row r="65" spans="4:16" hidden="1" x14ac:dyDescent="0.25">
      <c r="E65" s="41">
        <v>16</v>
      </c>
      <c r="F65" s="44">
        <f t="shared" ca="1" si="12"/>
        <v>-999</v>
      </c>
      <c r="H65" s="44">
        <f t="shared" ca="1" si="13"/>
        <v>-999</v>
      </c>
      <c r="J65" s="44">
        <f t="shared" ca="1" si="14"/>
        <v>-999</v>
      </c>
      <c r="L65" s="44">
        <f t="shared" ca="1" si="15"/>
        <v>-999</v>
      </c>
      <c r="N65" s="44">
        <f t="shared" ca="1" si="16"/>
        <v>-999</v>
      </c>
      <c r="P65" s="44"/>
    </row>
    <row r="66" spans="4:16" hidden="1" x14ac:dyDescent="0.25">
      <c r="E66" s="41">
        <v>17</v>
      </c>
      <c r="F66" s="44">
        <f t="shared" ca="1" si="12"/>
        <v>-999</v>
      </c>
      <c r="H66" s="44">
        <f t="shared" ca="1" si="13"/>
        <v>-999</v>
      </c>
      <c r="J66" s="44">
        <f t="shared" ca="1" si="14"/>
        <v>-999</v>
      </c>
      <c r="L66" s="44">
        <f t="shared" ca="1" si="15"/>
        <v>-999</v>
      </c>
      <c r="N66" s="44">
        <f t="shared" ca="1" si="16"/>
        <v>-999</v>
      </c>
      <c r="P66" s="44"/>
    </row>
    <row r="67" spans="4:16" hidden="1" x14ac:dyDescent="0.25">
      <c r="E67" s="41">
        <v>18</v>
      </c>
      <c r="F67" s="44">
        <f t="shared" ca="1" si="12"/>
        <v>-999</v>
      </c>
      <c r="H67" s="44">
        <f t="shared" ca="1" si="13"/>
        <v>-999</v>
      </c>
      <c r="J67" s="44">
        <f t="shared" ca="1" si="14"/>
        <v>-999</v>
      </c>
      <c r="L67" s="44">
        <f t="shared" ca="1" si="15"/>
        <v>-999</v>
      </c>
      <c r="N67" s="44">
        <f t="shared" ca="1" si="16"/>
        <v>-999</v>
      </c>
      <c r="P67" s="44"/>
    </row>
    <row r="68" spans="4:16" hidden="1" x14ac:dyDescent="0.25">
      <c r="E68" s="41">
        <v>19</v>
      </c>
      <c r="F68" s="44">
        <f t="shared" ca="1" si="12"/>
        <v>-999</v>
      </c>
      <c r="H68" s="44">
        <f t="shared" ca="1" si="13"/>
        <v>-999</v>
      </c>
      <c r="J68" s="44">
        <f t="shared" ca="1" si="14"/>
        <v>-999</v>
      </c>
      <c r="L68" s="44">
        <f t="shared" ca="1" si="15"/>
        <v>-999</v>
      </c>
      <c r="N68" s="44">
        <f t="shared" ca="1" si="16"/>
        <v>-999</v>
      </c>
      <c r="P68" s="44"/>
    </row>
    <row r="69" spans="4:16" hidden="1" x14ac:dyDescent="0.25">
      <c r="E69" s="41">
        <v>20</v>
      </c>
      <c r="F69" s="44">
        <f t="shared" ca="1" si="12"/>
        <v>-999</v>
      </c>
      <c r="H69" s="44">
        <f t="shared" ca="1" si="13"/>
        <v>-999</v>
      </c>
      <c r="J69" s="44">
        <f t="shared" ca="1" si="14"/>
        <v>-999</v>
      </c>
      <c r="L69" s="44">
        <f t="shared" ca="1" si="15"/>
        <v>-999</v>
      </c>
      <c r="N69" s="44">
        <f t="shared" ca="1" si="16"/>
        <v>-999</v>
      </c>
      <c r="P69" s="44"/>
    </row>
    <row r="70" spans="4:16" hidden="1" x14ac:dyDescent="0.25">
      <c r="E70" s="41">
        <v>21</v>
      </c>
      <c r="F70" s="44">
        <f t="shared" ca="1" si="12"/>
        <v>-999</v>
      </c>
      <c r="H70" s="44">
        <f t="shared" ca="1" si="13"/>
        <v>-999</v>
      </c>
      <c r="J70" s="44">
        <f t="shared" ca="1" si="14"/>
        <v>-999</v>
      </c>
      <c r="L70" s="44">
        <f t="shared" ca="1" si="15"/>
        <v>-999</v>
      </c>
      <c r="N70" s="44">
        <f t="shared" ca="1" si="16"/>
        <v>-999</v>
      </c>
      <c r="P70" s="44"/>
    </row>
    <row r="71" spans="4:16" hidden="1" x14ac:dyDescent="0.25">
      <c r="E71" s="41">
        <v>22</v>
      </c>
      <c r="F71" s="44">
        <f t="shared" ca="1" si="12"/>
        <v>-999</v>
      </c>
      <c r="H71" s="44">
        <f t="shared" ca="1" si="13"/>
        <v>-999</v>
      </c>
      <c r="J71" s="44">
        <f t="shared" ca="1" si="14"/>
        <v>-999</v>
      </c>
      <c r="L71" s="44">
        <f t="shared" ca="1" si="15"/>
        <v>-999</v>
      </c>
      <c r="N71" s="44">
        <f t="shared" ca="1" si="16"/>
        <v>-999</v>
      </c>
      <c r="P71" s="44"/>
    </row>
    <row r="72" spans="4:16" hidden="1" x14ac:dyDescent="0.25">
      <c r="E72" s="41">
        <v>24</v>
      </c>
      <c r="F72" s="44">
        <f t="shared" ca="1" si="12"/>
        <v>-999</v>
      </c>
      <c r="H72" s="44">
        <f t="shared" ca="1" si="13"/>
        <v>-999</v>
      </c>
      <c r="J72" s="44">
        <f t="shared" ca="1" si="14"/>
        <v>-999</v>
      </c>
      <c r="L72" s="44">
        <f t="shared" ca="1" si="15"/>
        <v>-999</v>
      </c>
      <c r="N72" s="44">
        <f t="shared" ca="1" si="16"/>
        <v>-999</v>
      </c>
      <c r="P72" s="44"/>
    </row>
    <row r="73" spans="4:16" hidden="1" x14ac:dyDescent="0.25">
      <c r="E73" s="41">
        <v>25</v>
      </c>
      <c r="F73" s="44">
        <f t="shared" ca="1" si="12"/>
        <v>-999</v>
      </c>
      <c r="H73" s="44">
        <f t="shared" ca="1" si="13"/>
        <v>-999</v>
      </c>
      <c r="J73" s="44">
        <f t="shared" ca="1" si="14"/>
        <v>-999</v>
      </c>
      <c r="L73" s="44">
        <f t="shared" ca="1" si="15"/>
        <v>-999</v>
      </c>
      <c r="N73" s="44">
        <f t="shared" ca="1" si="16"/>
        <v>-999</v>
      </c>
      <c r="P73" s="44"/>
    </row>
    <row r="74" spans="4:16" hidden="1" x14ac:dyDescent="0.25">
      <c r="E74" s="41">
        <v>26</v>
      </c>
      <c r="F74" s="44">
        <f t="shared" ca="1" si="12"/>
        <v>-999</v>
      </c>
      <c r="H74" s="44">
        <f t="shared" ca="1" si="13"/>
        <v>-999</v>
      </c>
      <c r="J74" s="44">
        <f t="shared" ca="1" si="14"/>
        <v>-999</v>
      </c>
      <c r="L74" s="44">
        <f t="shared" ca="1" si="15"/>
        <v>-999</v>
      </c>
      <c r="N74" s="44">
        <f t="shared" ca="1" si="16"/>
        <v>-999</v>
      </c>
      <c r="P74" s="44"/>
    </row>
    <row r="75" spans="4:16" hidden="1" x14ac:dyDescent="0.25">
      <c r="E75" s="41">
        <v>27</v>
      </c>
      <c r="F75" s="44">
        <f t="shared" ca="1" si="12"/>
        <v>-999</v>
      </c>
      <c r="H75" s="44">
        <f t="shared" ca="1" si="13"/>
        <v>-999</v>
      </c>
      <c r="J75" s="44">
        <f t="shared" ca="1" si="14"/>
        <v>-999</v>
      </c>
      <c r="L75" s="44">
        <f t="shared" ca="1" si="15"/>
        <v>-999</v>
      </c>
      <c r="N75" s="44">
        <f t="shared" ca="1" si="16"/>
        <v>-999</v>
      </c>
      <c r="P75" s="44"/>
    </row>
    <row r="76" spans="4:16" hidden="1" x14ac:dyDescent="0.25">
      <c r="E76" s="41">
        <v>28</v>
      </c>
      <c r="F76" s="44">
        <f t="shared" ca="1" si="12"/>
        <v>-999</v>
      </c>
      <c r="H76" s="44">
        <f t="shared" ca="1" si="13"/>
        <v>-999</v>
      </c>
      <c r="J76" s="44">
        <f t="shared" ca="1" si="14"/>
        <v>-999</v>
      </c>
      <c r="L76" s="44">
        <f t="shared" ca="1" si="15"/>
        <v>-999</v>
      </c>
      <c r="N76" s="44">
        <f t="shared" ca="1" si="16"/>
        <v>-999</v>
      </c>
      <c r="P76" s="44"/>
    </row>
    <row r="77" spans="4:16" hidden="1" x14ac:dyDescent="0.25"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</row>
    <row r="78" spans="4:16" hidden="1" x14ac:dyDescent="0.25"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44"/>
      <c r="P78" s="44"/>
    </row>
    <row r="79" spans="4:16" hidden="1" x14ac:dyDescent="0.25"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44"/>
      <c r="P79" s="44"/>
    </row>
    <row r="80" spans="4:16" x14ac:dyDescent="0.25">
      <c r="I80" s="44"/>
      <c r="J80" s="44"/>
      <c r="K80" s="44"/>
      <c r="L80" s="44"/>
      <c r="M80" s="44"/>
      <c r="N80" s="44"/>
      <c r="O80" s="44"/>
      <c r="P80" s="44"/>
    </row>
    <row r="81" spans="9:16" x14ac:dyDescent="0.25">
      <c r="I81" s="44"/>
      <c r="J81" s="44"/>
      <c r="K81" s="44"/>
      <c r="L81" s="44"/>
      <c r="M81" s="44"/>
      <c r="N81" s="44"/>
      <c r="O81" s="44"/>
      <c r="P81" s="44"/>
    </row>
  </sheetData>
  <sheetProtection algorithmName="SHA-512" hashValue="+c10JzIq2L0uR1euHykLZLXmr12MOgrKjRaKen5aC/6LDKfUglq0WC/sNPmcglRVd4Rb/KjHKwZWf+nJgLyORA==" saltValue="AaCcpV2PzFOyxGu2pyNoBg==" spinCount="100000" sheet="1" objects="1" scenarios="1"/>
  <mergeCells count="18">
    <mergeCell ref="N9:O9"/>
    <mergeCell ref="I2:M2"/>
    <mergeCell ref="Q14:Y14"/>
    <mergeCell ref="Q17:Y17"/>
    <mergeCell ref="D30:O32"/>
    <mergeCell ref="F10:G10"/>
    <mergeCell ref="H10:I10"/>
    <mergeCell ref="J10:K10"/>
    <mergeCell ref="L10:M10"/>
    <mergeCell ref="N10:O10"/>
    <mergeCell ref="Q13:Y13"/>
    <mergeCell ref="B2:H2"/>
    <mergeCell ref="D4:M4"/>
    <mergeCell ref="D9:E9"/>
    <mergeCell ref="F9:G9"/>
    <mergeCell ref="H9:I9"/>
    <mergeCell ref="J9:K9"/>
    <mergeCell ref="L9:M9"/>
  </mergeCells>
  <conditionalFormatting sqref="F14">
    <cfRule type="expression" dxfId="35" priority="34">
      <formula>F39&gt;0</formula>
    </cfRule>
  </conditionalFormatting>
  <conditionalFormatting sqref="F15:F22">
    <cfRule type="expression" dxfId="34" priority="33">
      <formula>F40&gt;0</formula>
    </cfRule>
  </conditionalFormatting>
  <conditionalFormatting sqref="H14">
    <cfRule type="expression" dxfId="33" priority="32">
      <formula>H39&gt;0</formula>
    </cfRule>
  </conditionalFormatting>
  <conditionalFormatting sqref="H15:H22">
    <cfRule type="expression" dxfId="32" priority="31">
      <formula>H40&gt;0</formula>
    </cfRule>
  </conditionalFormatting>
  <conditionalFormatting sqref="J14">
    <cfRule type="expression" dxfId="31" priority="30">
      <formula>J39&gt;0</formula>
    </cfRule>
  </conditionalFormatting>
  <conditionalFormatting sqref="J15:J22">
    <cfRule type="expression" dxfId="30" priority="29">
      <formula>J40&gt;0</formula>
    </cfRule>
  </conditionalFormatting>
  <conditionalFormatting sqref="G14">
    <cfRule type="expression" dxfId="29" priority="28">
      <formula>G39&gt;0</formula>
    </cfRule>
  </conditionalFormatting>
  <conditionalFormatting sqref="G15:G22">
    <cfRule type="expression" dxfId="28" priority="27">
      <formula>G40&gt;0</formula>
    </cfRule>
  </conditionalFormatting>
  <conditionalFormatting sqref="I14">
    <cfRule type="expression" dxfId="27" priority="26">
      <formula>I39&gt;0</formula>
    </cfRule>
  </conditionalFormatting>
  <conditionalFormatting sqref="I15:I22">
    <cfRule type="expression" dxfId="26" priority="25">
      <formula>I40&gt;0</formula>
    </cfRule>
  </conditionalFormatting>
  <conditionalFormatting sqref="K14">
    <cfRule type="expression" dxfId="25" priority="24">
      <formula>K39&gt;0</formula>
    </cfRule>
  </conditionalFormatting>
  <conditionalFormatting sqref="K15:K22">
    <cfRule type="expression" dxfId="24" priority="23">
      <formula>K40&gt;0</formula>
    </cfRule>
  </conditionalFormatting>
  <conditionalFormatting sqref="M14">
    <cfRule type="expression" dxfId="23" priority="22">
      <formula>M39&gt;0</formula>
    </cfRule>
  </conditionalFormatting>
  <conditionalFormatting sqref="M15:M22">
    <cfRule type="expression" dxfId="22" priority="21">
      <formula>M40&gt;0</formula>
    </cfRule>
  </conditionalFormatting>
  <conditionalFormatting sqref="O14">
    <cfRule type="expression" dxfId="21" priority="20">
      <formula>O39&gt;0</formula>
    </cfRule>
  </conditionalFormatting>
  <conditionalFormatting sqref="O15:O22">
    <cfRule type="expression" dxfId="20" priority="19">
      <formula>O40&gt;0</formula>
    </cfRule>
  </conditionalFormatting>
  <conditionalFormatting sqref="D13">
    <cfRule type="expression" dxfId="19" priority="18">
      <formula>D37&gt;0</formula>
    </cfRule>
  </conditionalFormatting>
  <conditionalFormatting sqref="E13">
    <cfRule type="expression" dxfId="18" priority="17">
      <formula>E37&gt;0</formula>
    </cfRule>
  </conditionalFormatting>
  <conditionalFormatting sqref="D14:D22">
    <cfRule type="expression" dxfId="17" priority="16">
      <formula>D39&gt;0</formula>
    </cfRule>
  </conditionalFormatting>
  <conditionalFormatting sqref="E14:E22">
    <cfRule type="expression" dxfId="16" priority="15">
      <formula>E39&gt;0</formula>
    </cfRule>
  </conditionalFormatting>
  <conditionalFormatting sqref="D24:D28">
    <cfRule type="expression" dxfId="15" priority="14">
      <formula>D49&gt;0</formula>
    </cfRule>
  </conditionalFormatting>
  <conditionalFormatting sqref="E24:E28">
    <cfRule type="expression" dxfId="14" priority="13">
      <formula>E49&gt;0</formula>
    </cfRule>
  </conditionalFormatting>
  <conditionalFormatting sqref="I2 N2">
    <cfRule type="containsText" dxfId="13" priority="12" operator="containsText" text="!">
      <formula>NOT(ISERROR(SEARCH("!",I2)))</formula>
    </cfRule>
  </conditionalFormatting>
  <conditionalFormatting sqref="Q17:Y17 Q14:Y14">
    <cfRule type="containsText" dxfId="12" priority="11" operator="containsText" text="!">
      <formula>NOT(ISERROR(SEARCH("!",Q14)))</formula>
    </cfRule>
  </conditionalFormatting>
  <conditionalFormatting sqref="F13">
    <cfRule type="expression" dxfId="11" priority="10">
      <formula>F37&gt;0</formula>
    </cfRule>
  </conditionalFormatting>
  <conditionalFormatting sqref="H13">
    <cfRule type="expression" dxfId="10" priority="9">
      <formula>H37&gt;0</formula>
    </cfRule>
  </conditionalFormatting>
  <conditionalFormatting sqref="J13">
    <cfRule type="expression" dxfId="9" priority="8">
      <formula>J37&gt;0</formula>
    </cfRule>
  </conditionalFormatting>
  <conditionalFormatting sqref="G13">
    <cfRule type="expression" dxfId="8" priority="7">
      <formula>G37&gt;0</formula>
    </cfRule>
  </conditionalFormatting>
  <conditionalFormatting sqref="I13">
    <cfRule type="expression" dxfId="7" priority="6">
      <formula>I37&gt;0</formula>
    </cfRule>
  </conditionalFormatting>
  <conditionalFormatting sqref="K13">
    <cfRule type="expression" dxfId="6" priority="5">
      <formula>K37&gt;0</formula>
    </cfRule>
  </conditionalFormatting>
  <conditionalFormatting sqref="M13">
    <cfRule type="expression" dxfId="5" priority="4">
      <formula>M37&gt;0</formula>
    </cfRule>
  </conditionalFormatting>
  <conditionalFormatting sqref="O13">
    <cfRule type="expression" dxfId="4" priority="3">
      <formula>O37&gt;0</formula>
    </cfRule>
  </conditionalFormatting>
  <conditionalFormatting sqref="Q13:Y13">
    <cfRule type="containsText" dxfId="3" priority="2" operator="containsText" text="!">
      <formula>NOT(ISERROR(SEARCH("!",Q13)))</formula>
    </cfRule>
  </conditionalFormatting>
  <conditionalFormatting sqref="C13:C14">
    <cfRule type="cellIs" dxfId="2" priority="1" operator="equal">
      <formula>0</formula>
    </cfRule>
  </conditionalFormatting>
  <dataValidations count="3">
    <dataValidation type="decimal" allowBlank="1" showInputMessage="1" showErrorMessage="1" sqref="G14:G28 I14:I28 K14:K28 M14:M28 O14:O28 J13:J28" xr:uid="{00000000-0002-0000-0200-000000000000}">
      <formula1>0</formula1>
      <formula2>1000</formula2>
    </dataValidation>
    <dataValidation type="decimal" allowBlank="1" showInputMessage="1" showErrorMessage="1" sqref="N13:N28 L13:L28 H13:H28" xr:uid="{00000000-0002-0000-0200-000001000000}">
      <formula1>0</formula1>
      <formula2>100</formula2>
    </dataValidation>
    <dataValidation type="decimal" allowBlank="1" showInputMessage="1" showErrorMessage="1" sqref="F13:F28" xr:uid="{00000000-0002-0000-0200-000002000000}">
      <formula1>0</formula1>
      <formula2>10000</formula2>
    </dataValidation>
  </dataValidations>
  <pageMargins left="0.70866141732283472" right="0.70866141732283472" top="0.78740157480314965" bottom="0.78740157480314965" header="0.31496062992125984" footer="0.31496062992125984"/>
  <pageSetup paperSize="9" scale="83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S82"/>
  <sheetViews>
    <sheetView zoomScaleNormal="100" zoomScaleSheetLayoutView="85" workbookViewId="0">
      <selection activeCell="P13" sqref="P13"/>
    </sheetView>
  </sheetViews>
  <sheetFormatPr baseColWidth="10" defaultColWidth="11.42578125" defaultRowHeight="15" x14ac:dyDescent="0.25"/>
  <cols>
    <col min="1" max="1" width="3.5703125" style="41" customWidth="1"/>
    <col min="2" max="12" width="11.42578125" style="41" customWidth="1"/>
    <col min="13" max="13" width="3.5703125" style="41" customWidth="1"/>
    <col min="14" max="16" width="11.42578125" style="41" customWidth="1"/>
    <col min="17" max="17" width="11.42578125" style="43" customWidth="1"/>
    <col min="18" max="20" width="11.42578125" style="41" customWidth="1"/>
    <col min="21" max="25" width="11.42578125" style="41" hidden="1" customWidth="1"/>
    <col min="26" max="27" width="62.7109375" style="42" hidden="1" customWidth="1"/>
    <col min="28" max="28" width="27" style="41" hidden="1" customWidth="1"/>
    <col min="29" max="29" width="6.85546875" style="41" hidden="1" customWidth="1"/>
    <col min="30" max="30" width="27" style="41" hidden="1" customWidth="1"/>
    <col min="31" max="31" width="6.85546875" style="41" hidden="1" customWidth="1"/>
    <col min="32" max="32" width="27" style="41" hidden="1" customWidth="1"/>
    <col min="33" max="33" width="6.85546875" style="41" hidden="1" customWidth="1"/>
    <col min="34" max="34" width="27" style="41" hidden="1" customWidth="1"/>
    <col min="35" max="35" width="6.85546875" style="41" hidden="1" customWidth="1"/>
    <col min="36" max="36" width="27" style="41" hidden="1" customWidth="1"/>
    <col min="37" max="37" width="6.85546875" style="41" hidden="1" customWidth="1"/>
    <col min="38" max="38" width="27" style="41" hidden="1" customWidth="1"/>
    <col min="39" max="39" width="6.85546875" style="41" hidden="1" customWidth="1"/>
    <col min="40" max="40" width="27" style="41" hidden="1" customWidth="1"/>
    <col min="41" max="41" width="6.85546875" style="41" hidden="1" customWidth="1"/>
    <col min="42" max="42" width="27" style="41" hidden="1" customWidth="1"/>
    <col min="43" max="43" width="6.85546875" style="41" hidden="1" customWidth="1"/>
    <col min="44" max="45" width="11.42578125" style="41" hidden="1" customWidth="1"/>
    <col min="46" max="51" width="11.42578125" style="41" customWidth="1"/>
    <col min="52" max="16384" width="11.42578125" style="41"/>
  </cols>
  <sheetData>
    <row r="1" spans="1:45" x14ac:dyDescent="0.25">
      <c r="A1" s="45"/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6"/>
      <c r="R1" s="45"/>
      <c r="S1" s="45"/>
      <c r="T1" s="45"/>
      <c r="U1" s="45"/>
      <c r="V1" s="45"/>
      <c r="W1" s="45"/>
      <c r="X1" s="45"/>
      <c r="Y1" s="45"/>
      <c r="Z1" s="49">
        <f>Information!U2</f>
        <v>0</v>
      </c>
      <c r="AA1" s="49"/>
      <c r="AB1" s="41" t="s">
        <v>179</v>
      </c>
      <c r="AD1" s="41" t="s">
        <v>180</v>
      </c>
      <c r="AF1" s="41" t="s">
        <v>181</v>
      </c>
      <c r="AH1" s="41" t="s">
        <v>182</v>
      </c>
      <c r="AJ1" s="41" t="s">
        <v>183</v>
      </c>
      <c r="AL1" s="41" t="s">
        <v>184</v>
      </c>
      <c r="AN1" s="41" t="s">
        <v>185</v>
      </c>
      <c r="AP1" s="41" t="s">
        <v>186</v>
      </c>
      <c r="AR1" s="41" t="s">
        <v>187</v>
      </c>
      <c r="AS1" s="41" t="s">
        <v>188</v>
      </c>
    </row>
    <row r="2" spans="1:45" ht="31.5" x14ac:dyDescent="0.5">
      <c r="A2" s="45"/>
      <c r="B2" s="79" t="str">
        <f ca="1">OFFSET(Z2,0,$Z$1)</f>
        <v>Angaben zu den Messverfahren</v>
      </c>
      <c r="C2" s="45"/>
      <c r="D2" s="45"/>
      <c r="E2" s="45"/>
      <c r="F2" s="45"/>
      <c r="G2" s="45"/>
      <c r="H2" s="45"/>
      <c r="I2" s="87"/>
      <c r="J2" s="87"/>
      <c r="K2" s="87"/>
      <c r="L2" s="78" t="str">
        <f ca="1">Information!S4</f>
        <v>25P</v>
      </c>
      <c r="M2" s="87"/>
      <c r="N2" s="45"/>
      <c r="O2" s="45"/>
      <c r="P2" s="45"/>
      <c r="Q2" s="46"/>
      <c r="R2" s="45"/>
      <c r="S2" s="45"/>
      <c r="T2" s="45"/>
      <c r="U2" s="45"/>
      <c r="V2" s="45"/>
      <c r="W2" s="45"/>
      <c r="X2" s="45"/>
      <c r="Z2" s="42" t="s">
        <v>189</v>
      </c>
      <c r="AA2" s="42" t="s">
        <v>190</v>
      </c>
      <c r="AB2" s="104" t="s">
        <v>191</v>
      </c>
      <c r="AC2" s="42" t="s">
        <v>192</v>
      </c>
      <c r="AD2" s="104" t="s">
        <v>193</v>
      </c>
      <c r="AE2" s="42" t="s">
        <v>192</v>
      </c>
      <c r="AF2" s="104" t="s">
        <v>194</v>
      </c>
      <c r="AG2" s="42" t="s">
        <v>192</v>
      </c>
      <c r="AH2" s="104" t="s">
        <v>195</v>
      </c>
      <c r="AI2" s="42" t="s">
        <v>192</v>
      </c>
      <c r="AJ2" s="104" t="s">
        <v>196</v>
      </c>
      <c r="AK2" s="42" t="s">
        <v>192</v>
      </c>
      <c r="AL2" s="104" t="s">
        <v>197</v>
      </c>
      <c r="AM2" s="42" t="s">
        <v>192</v>
      </c>
      <c r="AN2" s="104" t="s">
        <v>198</v>
      </c>
      <c r="AO2" s="42" t="s">
        <v>192</v>
      </c>
      <c r="AP2" s="104" t="s">
        <v>199</v>
      </c>
      <c r="AQ2" s="42" t="s">
        <v>192</v>
      </c>
      <c r="AR2" s="41" t="s">
        <v>200</v>
      </c>
      <c r="AS2" s="41" t="s">
        <v>201</v>
      </c>
    </row>
    <row r="3" spans="1:45" x14ac:dyDescent="0.25">
      <c r="A3" s="45"/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21"/>
      <c r="Q3" s="77"/>
      <c r="R3" s="45"/>
      <c r="S3" s="45"/>
      <c r="T3" s="45"/>
      <c r="U3" s="45"/>
      <c r="V3" s="45"/>
      <c r="W3" s="45"/>
      <c r="X3" s="45"/>
      <c r="Y3" s="45"/>
      <c r="Z3" s="42" t="s">
        <v>17</v>
      </c>
      <c r="AA3" s="42" t="s">
        <v>49</v>
      </c>
      <c r="AB3" s="105" t="str">
        <f ca="1">OFFSET(Z11,0,$Z$1)</f>
        <v># Bitte wählen #</v>
      </c>
      <c r="AC3" s="41" t="s">
        <v>202</v>
      </c>
      <c r="AD3" s="105" t="str">
        <f ca="1">AB3</f>
        <v># Bitte wählen #</v>
      </c>
      <c r="AE3" s="41" t="s">
        <v>203</v>
      </c>
      <c r="AF3" s="105" t="str">
        <f ca="1">AB3</f>
        <v># Bitte wählen #</v>
      </c>
      <c r="AG3" s="41" t="s">
        <v>204</v>
      </c>
      <c r="AH3" s="105" t="str">
        <f ca="1">AB3</f>
        <v># Bitte wählen #</v>
      </c>
      <c r="AI3" s="41" t="s">
        <v>205</v>
      </c>
      <c r="AJ3" s="105" t="str">
        <f ca="1">AB3</f>
        <v># Bitte wählen #</v>
      </c>
      <c r="AK3" s="41" t="s">
        <v>206</v>
      </c>
      <c r="AL3" s="105" t="str">
        <f ca="1">AB3</f>
        <v># Bitte wählen #</v>
      </c>
      <c r="AM3" s="41" t="s">
        <v>207</v>
      </c>
      <c r="AN3" s="105" t="str">
        <f ca="1">AB3</f>
        <v># Bitte wählen #</v>
      </c>
      <c r="AO3" s="41" t="s">
        <v>208</v>
      </c>
      <c r="AP3" s="105" t="str">
        <f ca="1">AB3</f>
        <v># Bitte wählen #</v>
      </c>
      <c r="AQ3" s="41" t="s">
        <v>209</v>
      </c>
    </row>
    <row r="4" spans="1:45" x14ac:dyDescent="0.25">
      <c r="A4" s="45"/>
      <c r="B4" s="45" t="str">
        <f ca="1">OFFSET(Z3,0,$Z$1)</f>
        <v>Teilnehmer:</v>
      </c>
      <c r="C4" s="45"/>
      <c r="D4" s="67">
        <f ca="1">Information!S8</f>
        <v>0</v>
      </c>
      <c r="E4" s="67"/>
      <c r="F4" s="67"/>
      <c r="G4" s="67"/>
      <c r="H4" s="67"/>
      <c r="I4" s="67"/>
      <c r="J4" s="67"/>
      <c r="K4" s="76" t="str">
        <f ca="1">Information!C11</f>
        <v>ID-Code:</v>
      </c>
      <c r="L4" s="68">
        <f ca="1">Information!S11</f>
        <v>0</v>
      </c>
      <c r="M4" s="67"/>
      <c r="N4" s="45"/>
      <c r="O4" s="45"/>
      <c r="P4" s="21"/>
      <c r="Q4" s="46"/>
      <c r="R4" s="45"/>
      <c r="S4" s="45"/>
      <c r="T4" s="45"/>
      <c r="U4" s="45"/>
      <c r="V4" s="45"/>
      <c r="W4" s="45"/>
      <c r="X4" s="45"/>
      <c r="Y4" s="45"/>
      <c r="Z4" s="42" t="s">
        <v>50</v>
      </c>
      <c r="AA4" s="42" t="s">
        <v>51</v>
      </c>
      <c r="AB4" s="105" t="str">
        <f ca="1">OFFSET(Z16,0,$Z$1)</f>
        <v>in-stack, ohne Krümmer</v>
      </c>
      <c r="AC4" s="41" t="s">
        <v>210</v>
      </c>
      <c r="AD4" s="105" t="str">
        <f ca="1">OFFSET(Z20,0,$Z$1)</f>
        <v>Edelstahl</v>
      </c>
      <c r="AE4" s="41" t="s">
        <v>211</v>
      </c>
      <c r="AF4" s="105" t="str">
        <f ca="1">OFFSET(Z22,0,$Z$1)</f>
        <v>nie</v>
      </c>
      <c r="AG4" s="41" t="s">
        <v>212</v>
      </c>
      <c r="AH4" s="105" t="str">
        <f ca="1">OFFSET(Z26,0,$Z$1)</f>
        <v>ja</v>
      </c>
      <c r="AI4" s="41" t="s">
        <v>213</v>
      </c>
      <c r="AJ4" s="105" t="s">
        <v>214</v>
      </c>
      <c r="AK4" s="41" t="s">
        <v>215</v>
      </c>
      <c r="AL4" s="105" t="str">
        <f ca="1">OFFSET(Z28,0,$Z$1)</f>
        <v>AAS (Flamme)</v>
      </c>
      <c r="AM4" s="41" t="s">
        <v>216</v>
      </c>
      <c r="AN4" s="105" t="str">
        <f ca="1">OFFSET(Z30,0,$Z$1)</f>
        <v xml:space="preserve">Glasfaser </v>
      </c>
      <c r="AO4" s="41" t="s">
        <v>217</v>
      </c>
      <c r="AP4" s="105" t="s">
        <v>218</v>
      </c>
      <c r="AQ4" s="41" t="s">
        <v>219</v>
      </c>
    </row>
    <row r="5" spans="1:45" x14ac:dyDescent="0.25">
      <c r="A5" s="45"/>
      <c r="B5" s="45" t="str">
        <f ca="1">OFFSET(Z4,0,$Z$1)</f>
        <v>Standort:</v>
      </c>
      <c r="C5" s="45"/>
      <c r="D5" s="67">
        <f ca="1">Information!S9</f>
        <v>0</v>
      </c>
      <c r="E5" s="67"/>
      <c r="F5" s="67"/>
      <c r="G5" s="67"/>
      <c r="H5" s="67"/>
      <c r="I5" s="67"/>
      <c r="J5" s="67"/>
      <c r="K5" s="67"/>
      <c r="L5" s="67"/>
      <c r="M5" s="67"/>
      <c r="N5" s="45"/>
      <c r="O5" s="45"/>
      <c r="P5" s="21"/>
      <c r="Q5" s="46"/>
      <c r="R5" s="45"/>
      <c r="S5" s="45"/>
      <c r="T5" s="45"/>
      <c r="U5" s="45"/>
      <c r="V5" s="45"/>
      <c r="W5" s="45"/>
      <c r="X5" s="45"/>
      <c r="Y5" s="45"/>
      <c r="Z5" s="42" t="s">
        <v>220</v>
      </c>
      <c r="AA5" s="42" t="s">
        <v>221</v>
      </c>
      <c r="AB5" s="105" t="str">
        <f t="shared" ref="AB5:AB6" ca="1" si="0">OFFSET(Z17,0,$Z$1)</f>
        <v>in-stack, mit Krümmer (Schwanenhals)</v>
      </c>
      <c r="AC5" s="41" t="s">
        <v>222</v>
      </c>
      <c r="AD5" s="105" t="str">
        <f ca="1">OFFSET(Z21,0,$Z$1)</f>
        <v>Titan</v>
      </c>
      <c r="AE5" s="41" t="s">
        <v>223</v>
      </c>
      <c r="AF5" s="105" t="str">
        <f t="shared" ref="AF5:AF7" ca="1" si="1">OFFSET(Z23,0,$Z$1)</f>
        <v>einmal am Ende des RV</v>
      </c>
      <c r="AG5" s="41" t="s">
        <v>224</v>
      </c>
      <c r="AH5" s="105" t="str">
        <f ca="1">OFFSET(Z27,0,$Z$1)</f>
        <v>nein</v>
      </c>
      <c r="AI5" s="41" t="s">
        <v>225</v>
      </c>
      <c r="AJ5" s="105" t="s">
        <v>226</v>
      </c>
      <c r="AK5" s="41" t="s">
        <v>227</v>
      </c>
      <c r="AL5" s="105" t="str">
        <f ca="1">OFFSET(Z29,0,$Z$1)</f>
        <v>AAS (Graphitrohrofen)</v>
      </c>
      <c r="AM5" s="41" t="s">
        <v>228</v>
      </c>
      <c r="AN5" s="105" t="str">
        <f ca="1">OFFSET(Z31,0,$Z$1)</f>
        <v>Quarzfaser</v>
      </c>
      <c r="AO5" s="41" t="s">
        <v>229</v>
      </c>
      <c r="AP5" s="105" t="s">
        <v>230</v>
      </c>
      <c r="AQ5" s="41" t="s">
        <v>231</v>
      </c>
    </row>
    <row r="6" spans="1:45" x14ac:dyDescent="0.25">
      <c r="A6" s="45"/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21"/>
      <c r="Q6" s="46"/>
      <c r="R6" s="45"/>
      <c r="S6" s="45"/>
      <c r="T6" s="45"/>
      <c r="U6" s="45"/>
      <c r="V6" s="45"/>
      <c r="W6" s="45"/>
      <c r="X6" s="45"/>
      <c r="Y6" s="45"/>
      <c r="Z6" s="42" t="s">
        <v>56</v>
      </c>
      <c r="AA6" s="42" t="s">
        <v>57</v>
      </c>
      <c r="AB6" s="105" t="str">
        <f t="shared" ca="1" si="0"/>
        <v>out-stack (beheizt)</v>
      </c>
      <c r="AC6" s="41" t="s">
        <v>232</v>
      </c>
      <c r="AD6" s="105" t="str">
        <f ca="1">AB8</f>
        <v>anderes:</v>
      </c>
      <c r="AE6" s="41" t="s">
        <v>233</v>
      </c>
      <c r="AF6" s="105" t="str">
        <f t="shared" ca="1" si="1"/>
        <v>arbeitstäglich</v>
      </c>
      <c r="AG6" s="41" t="s">
        <v>234</v>
      </c>
      <c r="AH6" s="105"/>
      <c r="AJ6" s="105" t="str">
        <f ca="1">OFFSET(Z12,0,$Z$1)</f>
        <v>andere Norm:</v>
      </c>
      <c r="AK6" s="41" t="s">
        <v>235</v>
      </c>
      <c r="AL6" s="105" t="s">
        <v>236</v>
      </c>
      <c r="AM6" s="41" t="s">
        <v>237</v>
      </c>
      <c r="AN6" s="105" t="s">
        <v>238</v>
      </c>
      <c r="AO6" s="41" t="s">
        <v>239</v>
      </c>
      <c r="AP6" s="105" t="s">
        <v>240</v>
      </c>
      <c r="AQ6" s="41" t="s">
        <v>241</v>
      </c>
    </row>
    <row r="7" spans="1:45" x14ac:dyDescent="0.25">
      <c r="A7" s="45"/>
      <c r="B7" s="75" t="str">
        <f ca="1">OFFSET(Z5,0,$Z$1)</f>
        <v>Bitte geben Sie hier Informationen zu den von Ihnen angewandten Messverfahren an.</v>
      </c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21"/>
      <c r="Q7" s="46"/>
      <c r="R7" s="45"/>
      <c r="S7" s="45"/>
      <c r="T7" s="45"/>
      <c r="U7" s="45"/>
      <c r="V7" s="45"/>
      <c r="W7" s="45"/>
      <c r="X7" s="45"/>
      <c r="Y7" s="45"/>
      <c r="Z7" s="42" t="s">
        <v>62</v>
      </c>
      <c r="AA7" s="42" t="s">
        <v>63</v>
      </c>
      <c r="AB7" s="105" t="str">
        <f ca="1">OFFSET(Z19,0,$Z$1)</f>
        <v>out-stack (unbeheizt)</v>
      </c>
      <c r="AC7" s="41" t="s">
        <v>242</v>
      </c>
      <c r="AD7" s="105"/>
      <c r="AF7" s="105" t="str">
        <f t="shared" ca="1" si="1"/>
        <v>nach jeder einzelnen Probenahme</v>
      </c>
      <c r="AG7" s="41" t="s">
        <v>243</v>
      </c>
      <c r="AH7" s="105"/>
      <c r="AJ7" s="105" t="str">
        <f ca="1">OFFSET(Z13,0,$Z$1)</f>
        <v>eigenes (Haus-)Verfahren:</v>
      </c>
      <c r="AK7" s="41" t="s">
        <v>235</v>
      </c>
      <c r="AL7" s="105" t="str">
        <f ca="1">OFFSET(Z42,0,$Z$1)</f>
        <v>ICP-OES</v>
      </c>
      <c r="AM7" s="41" t="s">
        <v>244</v>
      </c>
      <c r="AN7" s="105" t="str">
        <f ca="1">AB8</f>
        <v>anderes:</v>
      </c>
      <c r="AO7" s="41" t="s">
        <v>245</v>
      </c>
      <c r="AP7" s="105" t="s">
        <v>246</v>
      </c>
      <c r="AQ7" s="41" t="s">
        <v>247</v>
      </c>
    </row>
    <row r="8" spans="1:45" x14ac:dyDescent="0.25">
      <c r="A8" s="45"/>
      <c r="B8" s="45"/>
      <c r="C8" s="45"/>
      <c r="D8" s="45"/>
      <c r="E8" s="45"/>
      <c r="F8" s="45"/>
      <c r="G8" s="45"/>
      <c r="H8" s="45"/>
      <c r="I8" s="45"/>
      <c r="J8" s="45"/>
      <c r="K8" s="45"/>
      <c r="L8" s="45"/>
      <c r="M8" s="21"/>
      <c r="N8" s="74" t="str">
        <f ca="1">Information!I1</f>
        <v>Hinweise zum Ausfüllen:</v>
      </c>
      <c r="O8" s="45"/>
      <c r="P8" s="45"/>
      <c r="Q8" s="46"/>
      <c r="R8" s="45"/>
      <c r="S8" s="45"/>
      <c r="T8" s="45"/>
      <c r="U8" s="45"/>
      <c r="V8" s="45"/>
      <c r="W8" s="45"/>
      <c r="X8" s="45"/>
      <c r="Y8" s="45"/>
      <c r="Z8" s="42" t="s">
        <v>248</v>
      </c>
      <c r="AA8" s="42" t="s">
        <v>249</v>
      </c>
      <c r="AB8" s="105" t="str">
        <f ca="1">OFFSET(Z15,0,$Z$1)</f>
        <v>anderes:</v>
      </c>
      <c r="AC8" s="41" t="s">
        <v>250</v>
      </c>
      <c r="AD8" s="105"/>
      <c r="AF8" s="105" t="str">
        <f ca="1">AB8</f>
        <v>anderes:</v>
      </c>
      <c r="AG8" s="41" t="s">
        <v>251</v>
      </c>
      <c r="AH8" s="105"/>
      <c r="AJ8" s="105"/>
      <c r="AL8" s="105" t="str">
        <f ca="1">AB8</f>
        <v>anderes:</v>
      </c>
      <c r="AM8" s="41" t="s">
        <v>252</v>
      </c>
      <c r="AN8" s="105"/>
      <c r="AP8" s="105" t="s">
        <v>253</v>
      </c>
      <c r="AQ8" s="41" t="s">
        <v>254</v>
      </c>
    </row>
    <row r="9" spans="1:45" s="91" customFormat="1" ht="30" customHeight="1" x14ac:dyDescent="0.25">
      <c r="A9" s="63"/>
      <c r="B9" s="88" t="str">
        <f ca="1">OFFSET(Z8,0,$Z$1)</f>
        <v>Informationen zur Staubprobenahme</v>
      </c>
      <c r="C9" s="88"/>
      <c r="D9" s="88"/>
      <c r="E9" s="88"/>
      <c r="F9" s="88"/>
      <c r="G9" s="88"/>
      <c r="H9" s="88" t="str">
        <f ca="1">OFFSET(Z10,0,$Z$1)</f>
        <v>Kommentare</v>
      </c>
      <c r="I9" s="88"/>
      <c r="J9" s="88"/>
      <c r="K9" s="88"/>
      <c r="L9" s="88"/>
      <c r="M9" s="89"/>
      <c r="N9" s="89"/>
      <c r="O9" s="62"/>
      <c r="P9" s="89"/>
      <c r="Q9" s="89"/>
      <c r="R9" s="89"/>
      <c r="S9" s="62"/>
      <c r="T9" s="89"/>
      <c r="U9" s="89"/>
      <c r="V9" s="90"/>
      <c r="W9" s="90" t="s">
        <v>255</v>
      </c>
      <c r="X9" s="90"/>
      <c r="Y9" s="90" t="s">
        <v>256</v>
      </c>
      <c r="Z9" s="42" t="s">
        <v>257</v>
      </c>
      <c r="AA9" s="42" t="s">
        <v>258</v>
      </c>
      <c r="AB9" s="105"/>
      <c r="AC9" s="41"/>
      <c r="AD9" s="105"/>
      <c r="AE9" s="41"/>
      <c r="AF9" s="105"/>
      <c r="AG9" s="41"/>
      <c r="AH9" s="105"/>
      <c r="AI9" s="41"/>
      <c r="AJ9" s="105"/>
      <c r="AK9" s="41"/>
      <c r="AL9" s="105"/>
      <c r="AM9" s="41"/>
      <c r="AN9" s="105"/>
      <c r="AO9" s="41"/>
      <c r="AP9" s="105" t="s">
        <v>259</v>
      </c>
      <c r="AQ9" s="41" t="s">
        <v>260</v>
      </c>
    </row>
    <row r="10" spans="1:45" s="91" customFormat="1" ht="30" customHeight="1" x14ac:dyDescent="0.25">
      <c r="A10" s="63"/>
      <c r="B10" s="164" t="str">
        <f ca="1">OFFSET(Z32,0,$Z$1)</f>
        <v>Sondenart</v>
      </c>
      <c r="C10" s="164"/>
      <c r="D10" s="165"/>
      <c r="E10" s="163" t="str">
        <f ca="1">AB3</f>
        <v># Bitte wählen #</v>
      </c>
      <c r="F10" s="163"/>
      <c r="G10" s="163"/>
      <c r="H10" s="161"/>
      <c r="I10" s="161"/>
      <c r="J10" s="161"/>
      <c r="K10" s="161"/>
      <c r="L10" s="162"/>
      <c r="M10" s="21" t="str">
        <f ca="1">IF(N10="","","&lt;–")</f>
        <v/>
      </c>
      <c r="N10" s="50" t="str">
        <f ca="1">IF(H10="",IF(U10=1,OFFSET($Z$14,0,$Z$1),""),"")</f>
        <v/>
      </c>
      <c r="O10" s="62"/>
      <c r="P10" s="89"/>
      <c r="Q10" s="89"/>
      <c r="R10" s="89"/>
      <c r="S10" s="62"/>
      <c r="T10" s="89"/>
      <c r="U10" s="90">
        <f ca="1">IF(VALUE(RIGHT(X10,1))&gt;8,1,0)</f>
        <v>0</v>
      </c>
      <c r="V10" s="90">
        <v>10</v>
      </c>
      <c r="W10" s="90" t="str">
        <f ca="1">INDIRECT(W$9&amp;$V10)</f>
        <v># Bitte wählen #</v>
      </c>
      <c r="X10" s="90" t="str">
        <f ca="1">VLOOKUP(W10,AB3:AC14,2,0)</f>
        <v>Sys0</v>
      </c>
      <c r="Y10" s="90">
        <f ca="1">INDIRECT(Y$9&amp;$V10)</f>
        <v>0</v>
      </c>
      <c r="Z10" s="42" t="s">
        <v>261</v>
      </c>
      <c r="AA10" s="42" t="s">
        <v>262</v>
      </c>
      <c r="AP10" s="105" t="s">
        <v>263</v>
      </c>
      <c r="AQ10" s="41" t="s">
        <v>264</v>
      </c>
    </row>
    <row r="11" spans="1:45" s="91" customFormat="1" ht="30" customHeight="1" x14ac:dyDescent="0.25">
      <c r="A11" s="63"/>
      <c r="B11" s="164" t="str">
        <f t="shared" ref="B11:B16" ca="1" si="2">OFFSET(Z33,0,$Z$1)</f>
        <v>Material Sonde</v>
      </c>
      <c r="C11" s="164"/>
      <c r="D11" s="165"/>
      <c r="E11" s="163" t="str">
        <f ca="1">AB3</f>
        <v># Bitte wählen #</v>
      </c>
      <c r="F11" s="163"/>
      <c r="G11" s="163"/>
      <c r="H11" s="161"/>
      <c r="I11" s="161"/>
      <c r="J11" s="161"/>
      <c r="K11" s="161"/>
      <c r="L11" s="162"/>
      <c r="M11" s="21" t="str">
        <f t="shared" ref="M11:M21" ca="1" si="3">IF(N11="","","&lt;–")</f>
        <v/>
      </c>
      <c r="N11" s="50" t="str">
        <f t="shared" ref="N11:N16" ca="1" si="4">IF(H11="",IF(U11=1,OFFSET($Z$14,0,$Z$1),""),"")</f>
        <v/>
      </c>
      <c r="O11" s="62"/>
      <c r="P11" s="89"/>
      <c r="Q11" s="89"/>
      <c r="R11" s="89"/>
      <c r="S11" s="62"/>
      <c r="T11" s="62"/>
      <c r="U11" s="90">
        <f t="shared" ref="U11:U19" ca="1" si="5">IF(VALUE(RIGHT(X11,1))&gt;8,1,0)</f>
        <v>0</v>
      </c>
      <c r="V11" s="90">
        <v>11</v>
      </c>
      <c r="W11" s="90" t="str">
        <f t="shared" ref="W11:Y19" ca="1" si="6">INDIRECT(W$9&amp;$V11)</f>
        <v># Bitte wählen #</v>
      </c>
      <c r="X11" s="90" t="str">
        <f ca="1">VLOOKUP(W11,AD3:AE14,2,0)</f>
        <v>Mts0</v>
      </c>
      <c r="Y11" s="90">
        <f t="shared" ca="1" si="6"/>
        <v>0</v>
      </c>
      <c r="Z11" s="56" t="s">
        <v>265</v>
      </c>
      <c r="AA11" s="56" t="s">
        <v>266</v>
      </c>
      <c r="AP11" s="105" t="s">
        <v>267</v>
      </c>
      <c r="AQ11" s="41" t="s">
        <v>268</v>
      </c>
    </row>
    <row r="12" spans="1:45" s="42" customFormat="1" ht="30" customHeight="1" x14ac:dyDescent="0.25">
      <c r="A12" s="63"/>
      <c r="B12" s="164" t="str">
        <f t="shared" ca="1" si="2"/>
        <v>Innendurchmesser der Sondenöffnung</v>
      </c>
      <c r="C12" s="164"/>
      <c r="D12" s="165"/>
      <c r="E12" s="166"/>
      <c r="F12" s="167"/>
      <c r="G12" s="106" t="s">
        <v>269</v>
      </c>
      <c r="H12" s="161"/>
      <c r="I12" s="161"/>
      <c r="J12" s="161"/>
      <c r="K12" s="161"/>
      <c r="L12" s="162"/>
      <c r="M12" s="21"/>
      <c r="N12" s="50"/>
      <c r="O12" s="63"/>
      <c r="P12" s="63"/>
      <c r="Q12" s="63"/>
      <c r="R12" s="63"/>
      <c r="S12" s="63"/>
      <c r="T12" s="63"/>
      <c r="U12" s="90"/>
      <c r="V12" s="90">
        <v>12</v>
      </c>
      <c r="W12" s="90">
        <f ca="1">INDIRECT(W$9&amp;$V12)</f>
        <v>0</v>
      </c>
      <c r="X12" s="90" t="s">
        <v>187</v>
      </c>
      <c r="Y12" s="90">
        <f ca="1">INDIRECT(Y$9&amp;$V12)</f>
        <v>0</v>
      </c>
      <c r="Z12" s="56" t="s">
        <v>270</v>
      </c>
      <c r="AA12" s="56" t="s">
        <v>271</v>
      </c>
      <c r="AP12" s="42" t="str">
        <f ca="1">AB8</f>
        <v>anderes:</v>
      </c>
      <c r="AQ12" s="41" t="s">
        <v>272</v>
      </c>
    </row>
    <row r="13" spans="1:45" s="48" customFormat="1" ht="30" customHeight="1" x14ac:dyDescent="0.2">
      <c r="A13" s="63"/>
      <c r="B13" s="164" t="str">
        <f t="shared" ca="1" si="2"/>
        <v>Material Filter</v>
      </c>
      <c r="C13" s="164"/>
      <c r="D13" s="165"/>
      <c r="E13" s="163" t="str">
        <f ca="1">AB3</f>
        <v># Bitte wählen #</v>
      </c>
      <c r="F13" s="163"/>
      <c r="G13" s="163"/>
      <c r="H13" s="161"/>
      <c r="I13" s="161"/>
      <c r="J13" s="161"/>
      <c r="K13" s="161"/>
      <c r="L13" s="162"/>
      <c r="M13" s="21" t="str">
        <f t="shared" ca="1" si="3"/>
        <v/>
      </c>
      <c r="N13" s="50" t="str">
        <f t="shared" ca="1" si="4"/>
        <v/>
      </c>
      <c r="O13" s="49"/>
      <c r="P13" s="49"/>
      <c r="Q13" s="49"/>
      <c r="R13" s="49"/>
      <c r="S13" s="49"/>
      <c r="T13" s="49"/>
      <c r="U13" s="90">
        <f t="shared" ca="1" si="5"/>
        <v>0</v>
      </c>
      <c r="V13" s="90">
        <v>13</v>
      </c>
      <c r="W13" s="90" t="str">
        <f t="shared" ca="1" si="6"/>
        <v># Bitte wählen #</v>
      </c>
      <c r="X13" s="90" t="str">
        <f ca="1">VLOOKUP(W13,AN3:AO14,2,0)</f>
        <v>Mtf0</v>
      </c>
      <c r="Y13" s="90">
        <f t="shared" ca="1" si="6"/>
        <v>0</v>
      </c>
      <c r="Z13" s="56" t="s">
        <v>273</v>
      </c>
      <c r="AA13" s="56" t="s">
        <v>274</v>
      </c>
    </row>
    <row r="14" spans="1:45" s="48" customFormat="1" ht="30" customHeight="1" x14ac:dyDescent="0.2">
      <c r="A14" s="63"/>
      <c r="B14" s="164" t="str">
        <f t="shared" ca="1" si="2"/>
        <v>Durchmesser des Filters</v>
      </c>
      <c r="C14" s="164"/>
      <c r="D14" s="165"/>
      <c r="E14" s="166"/>
      <c r="F14" s="167"/>
      <c r="G14" s="106" t="s">
        <v>269</v>
      </c>
      <c r="H14" s="161"/>
      <c r="I14" s="161"/>
      <c r="J14" s="161"/>
      <c r="K14" s="161"/>
      <c r="L14" s="162"/>
      <c r="M14" s="21" t="str">
        <f t="shared" ca="1" si="3"/>
        <v/>
      </c>
      <c r="N14" s="50" t="str">
        <f t="shared" ca="1" si="4"/>
        <v/>
      </c>
      <c r="O14" s="49"/>
      <c r="P14" s="49"/>
      <c r="Q14" s="49"/>
      <c r="R14" s="49"/>
      <c r="S14" s="49"/>
      <c r="T14" s="49"/>
      <c r="U14" s="90"/>
      <c r="V14" s="90">
        <v>14</v>
      </c>
      <c r="W14" s="90">
        <f t="shared" ca="1" si="6"/>
        <v>0</v>
      </c>
      <c r="X14" s="90" t="s">
        <v>188</v>
      </c>
      <c r="Y14" s="90">
        <f t="shared" ca="1" si="6"/>
        <v>0</v>
      </c>
      <c r="Z14" s="56" t="s">
        <v>275</v>
      </c>
      <c r="AA14" s="56" t="s">
        <v>276</v>
      </c>
    </row>
    <row r="15" spans="1:45" s="48" customFormat="1" ht="30" customHeight="1" x14ac:dyDescent="0.25">
      <c r="A15" s="63"/>
      <c r="B15" s="164" t="str">
        <f t="shared" ca="1" si="2"/>
        <v>Wurden in den Ergebnissen Anteile aus Spüllösungen einbezogen?</v>
      </c>
      <c r="C15" s="164"/>
      <c r="D15" s="165"/>
      <c r="E15" s="163" t="str">
        <f ca="1">AB3</f>
        <v># Bitte wählen #</v>
      </c>
      <c r="F15" s="163"/>
      <c r="G15" s="163"/>
      <c r="H15" s="161"/>
      <c r="I15" s="161"/>
      <c r="J15" s="161"/>
      <c r="K15" s="161"/>
      <c r="L15" s="162"/>
      <c r="M15" s="21" t="str">
        <f t="shared" ca="1" si="3"/>
        <v/>
      </c>
      <c r="N15" s="50" t="str">
        <f t="shared" ca="1" si="4"/>
        <v/>
      </c>
      <c r="O15" s="49"/>
      <c r="P15" s="49"/>
      <c r="Q15" s="49"/>
      <c r="R15" s="49"/>
      <c r="S15" s="49"/>
      <c r="T15" s="49"/>
      <c r="U15" s="90">
        <f t="shared" ca="1" si="5"/>
        <v>0</v>
      </c>
      <c r="V15" s="90">
        <v>15</v>
      </c>
      <c r="W15" s="90" t="str">
        <f ca="1">INDIRECT(W$9&amp;$V15)</f>
        <v># Bitte wählen #</v>
      </c>
      <c r="X15" s="90" t="str">
        <f ca="1">VLOOKUP(W15,AH3:AI14,2,0)</f>
        <v>Sra0</v>
      </c>
      <c r="Y15" s="90">
        <f t="shared" ca="1" si="6"/>
        <v>0</v>
      </c>
      <c r="Z15" s="105" t="s">
        <v>277</v>
      </c>
      <c r="AA15" s="56" t="s">
        <v>278</v>
      </c>
    </row>
    <row r="16" spans="1:45" s="48" customFormat="1" ht="30" customHeight="1" x14ac:dyDescent="0.25">
      <c r="A16" s="63"/>
      <c r="B16" s="164" t="str">
        <f t="shared" ca="1" si="2"/>
        <v xml:space="preserve">Wie oft wurde die Sonde im Ringversuch gespült? </v>
      </c>
      <c r="C16" s="164"/>
      <c r="D16" s="165"/>
      <c r="E16" s="163" t="str">
        <f ca="1">AB3</f>
        <v># Bitte wählen #</v>
      </c>
      <c r="F16" s="163"/>
      <c r="G16" s="163"/>
      <c r="H16" s="161"/>
      <c r="I16" s="161"/>
      <c r="J16" s="161"/>
      <c r="K16" s="161"/>
      <c r="L16" s="162"/>
      <c r="M16" s="21" t="str">
        <f t="shared" ca="1" si="3"/>
        <v/>
      </c>
      <c r="N16" s="50" t="str">
        <f t="shared" ca="1" si="4"/>
        <v/>
      </c>
      <c r="O16" s="49"/>
      <c r="P16" s="49"/>
      <c r="Q16" s="49"/>
      <c r="R16" s="49"/>
      <c r="S16" s="49"/>
      <c r="T16" s="49"/>
      <c r="U16" s="90">
        <f t="shared" ca="1" si="5"/>
        <v>0</v>
      </c>
      <c r="V16" s="90">
        <v>16</v>
      </c>
      <c r="W16" s="90" t="str">
        <f ca="1">INDIRECT(W$9&amp;$V16)</f>
        <v># Bitte wählen #</v>
      </c>
      <c r="X16" s="90" t="str">
        <f ca="1">VLOOKUP(W16,AF3:AG14,2,0)</f>
        <v>Spu0</v>
      </c>
      <c r="Y16" s="90">
        <f t="shared" ca="1" si="6"/>
        <v>0</v>
      </c>
      <c r="Z16" s="105" t="s">
        <v>279</v>
      </c>
      <c r="AA16" s="56" t="s">
        <v>280</v>
      </c>
    </row>
    <row r="17" spans="1:43" s="48" customFormat="1" x14ac:dyDescent="0.25">
      <c r="A17" s="63"/>
      <c r="B17" s="63"/>
      <c r="C17" s="63"/>
      <c r="D17" s="63"/>
      <c r="E17" s="63"/>
      <c r="F17" s="63"/>
      <c r="G17" s="63"/>
      <c r="H17" s="63"/>
      <c r="I17" s="63"/>
      <c r="J17" s="63"/>
      <c r="K17" s="63"/>
      <c r="L17" s="63"/>
      <c r="M17" s="21"/>
      <c r="N17" s="50"/>
      <c r="O17" s="92"/>
      <c r="P17" s="49"/>
      <c r="Q17" s="49"/>
      <c r="R17" s="49"/>
      <c r="S17" s="92"/>
      <c r="T17" s="92"/>
      <c r="U17" s="90">
        <f t="shared" ca="1" si="5"/>
        <v>0</v>
      </c>
      <c r="V17" s="90">
        <v>19</v>
      </c>
      <c r="W17" s="90" t="str">
        <f t="shared" ref="W17:W19" ca="1" si="7">INDIRECT(W$9&amp;$V17)</f>
        <v># Bitte wählen #</v>
      </c>
      <c r="X17" s="90" t="str">
        <f ca="1">VLOOKUP(W17,AJ3:AK14,2,0)</f>
        <v>Nrm0</v>
      </c>
      <c r="Y17" s="90">
        <f t="shared" ca="1" si="6"/>
        <v>0</v>
      </c>
      <c r="Z17" s="105" t="s">
        <v>281</v>
      </c>
      <c r="AA17" s="56" t="s">
        <v>282</v>
      </c>
    </row>
    <row r="18" spans="1:43" s="91" customFormat="1" ht="30" customHeight="1" x14ac:dyDescent="0.25">
      <c r="A18" s="63"/>
      <c r="B18" s="88" t="str">
        <f ca="1">OFFSET(Z39,0,$Z$1)</f>
        <v>Informationen zur Schwermetallanalytik</v>
      </c>
      <c r="C18" s="88"/>
      <c r="D18" s="88"/>
      <c r="E18" s="88"/>
      <c r="F18" s="88"/>
      <c r="G18" s="88"/>
      <c r="H18" s="88" t="str">
        <f ca="1">H9</f>
        <v>Kommentare</v>
      </c>
      <c r="I18" s="88"/>
      <c r="J18" s="88"/>
      <c r="K18" s="88"/>
      <c r="L18" s="88"/>
      <c r="M18" s="21"/>
      <c r="N18" s="50"/>
      <c r="O18" s="62"/>
      <c r="P18" s="89"/>
      <c r="Q18" s="89"/>
      <c r="R18" s="89"/>
      <c r="S18" s="62"/>
      <c r="T18" s="89"/>
      <c r="U18" s="90">
        <f t="shared" ca="1" si="5"/>
        <v>0</v>
      </c>
      <c r="V18" s="90">
        <v>20</v>
      </c>
      <c r="W18" s="90" t="str">
        <f t="shared" ca="1" si="7"/>
        <v># Bitte wählen #</v>
      </c>
      <c r="X18" s="90" t="str">
        <f ca="1">VLOOKUP(W18,AP3:AQ14,2,0)</f>
        <v>Asc0</v>
      </c>
      <c r="Y18" s="90">
        <f t="shared" ca="1" si="6"/>
        <v>0</v>
      </c>
      <c r="Z18" s="42" t="s">
        <v>283</v>
      </c>
      <c r="AA18" s="42" t="s">
        <v>284</v>
      </c>
      <c r="AB18" s="105"/>
      <c r="AC18" s="41"/>
      <c r="AD18" s="105"/>
      <c r="AE18" s="41"/>
      <c r="AF18" s="105"/>
      <c r="AG18" s="41"/>
      <c r="AH18" s="105"/>
      <c r="AI18" s="41"/>
      <c r="AJ18" s="105"/>
      <c r="AK18" s="41"/>
      <c r="AL18" s="105"/>
      <c r="AM18" s="41"/>
      <c r="AN18" s="105"/>
      <c r="AO18" s="41"/>
      <c r="AP18" s="105"/>
      <c r="AQ18" s="41"/>
    </row>
    <row r="19" spans="1:43" s="91" customFormat="1" ht="30" customHeight="1" x14ac:dyDescent="0.25">
      <c r="A19" s="63"/>
      <c r="B19" s="164" t="str">
        <f ca="1">OFFSET(Z9,0,$Z$1)</f>
        <v>Angewandtes Verfahren</v>
      </c>
      <c r="C19" s="164"/>
      <c r="D19" s="165"/>
      <c r="E19" s="163" t="str">
        <f ca="1">AB3</f>
        <v># Bitte wählen #</v>
      </c>
      <c r="F19" s="163"/>
      <c r="G19" s="163"/>
      <c r="H19" s="161"/>
      <c r="I19" s="161"/>
      <c r="J19" s="161"/>
      <c r="K19" s="161"/>
      <c r="L19" s="162"/>
      <c r="M19" s="21" t="str">
        <f t="shared" ca="1" si="3"/>
        <v/>
      </c>
      <c r="N19" s="50" t="str">
        <f ca="1">IF(H19="",IF(U17=1,OFFSET($Z$14,0,$Z$1),""),"")</f>
        <v/>
      </c>
      <c r="O19" s="62"/>
      <c r="P19" s="89"/>
      <c r="Q19" s="89"/>
      <c r="R19" s="89"/>
      <c r="S19" s="62"/>
      <c r="T19" s="89"/>
      <c r="U19" s="90">
        <f t="shared" ca="1" si="5"/>
        <v>0</v>
      </c>
      <c r="V19" s="90">
        <v>21</v>
      </c>
      <c r="W19" s="90" t="str">
        <f t="shared" ca="1" si="7"/>
        <v># Bitte wählen #</v>
      </c>
      <c r="X19" s="90" t="str">
        <f ca="1">VLOOKUP(W19,AL3:AM14,2,0)</f>
        <v>Ang0</v>
      </c>
      <c r="Y19" s="90">
        <f t="shared" ca="1" si="6"/>
        <v>0</v>
      </c>
      <c r="Z19" s="42" t="s">
        <v>285</v>
      </c>
      <c r="AA19" s="42" t="s">
        <v>286</v>
      </c>
      <c r="AP19" s="105"/>
      <c r="AQ19" s="41"/>
    </row>
    <row r="20" spans="1:43" s="91" customFormat="1" ht="30" customHeight="1" x14ac:dyDescent="0.25">
      <c r="A20" s="63"/>
      <c r="B20" s="164" t="str">
        <f ca="1">OFFSET(Z40,0,$Z$1)</f>
        <v>Chemikalien in der Aufschlusslösung</v>
      </c>
      <c r="C20" s="164"/>
      <c r="D20" s="165"/>
      <c r="E20" s="163" t="str">
        <f ca="1">AB3</f>
        <v># Bitte wählen #</v>
      </c>
      <c r="F20" s="163"/>
      <c r="G20" s="163"/>
      <c r="H20" s="161"/>
      <c r="I20" s="161"/>
      <c r="J20" s="161"/>
      <c r="K20" s="161"/>
      <c r="L20" s="162"/>
      <c r="M20" s="21" t="str">
        <f t="shared" ca="1" si="3"/>
        <v/>
      </c>
      <c r="N20" s="50" t="str">
        <f ca="1">IF(H20="",IF(U18=1,OFFSET($Z$14,0,$Z$1),""),"")</f>
        <v/>
      </c>
      <c r="O20" s="62"/>
      <c r="P20" s="89"/>
      <c r="Q20" s="89"/>
      <c r="R20" s="89"/>
      <c r="S20" s="62"/>
      <c r="T20" s="62"/>
      <c r="U20" s="90"/>
      <c r="V20" s="90"/>
      <c r="W20" s="90"/>
      <c r="X20" s="90"/>
      <c r="Y20" s="90"/>
      <c r="Z20" s="56" t="s">
        <v>287</v>
      </c>
      <c r="AA20" s="56" t="s">
        <v>288</v>
      </c>
      <c r="AP20" s="105"/>
      <c r="AQ20" s="41"/>
    </row>
    <row r="21" spans="1:43" s="42" customFormat="1" ht="30" customHeight="1" x14ac:dyDescent="0.25">
      <c r="A21" s="63"/>
      <c r="B21" s="164" t="str">
        <f ca="1">OFFSET(Z41,0,$Z$1)</f>
        <v>Analysegerät</v>
      </c>
      <c r="C21" s="164"/>
      <c r="D21" s="165"/>
      <c r="E21" s="163" t="str">
        <f ca="1">AB3</f>
        <v># Bitte wählen #</v>
      </c>
      <c r="F21" s="163"/>
      <c r="G21" s="163"/>
      <c r="H21" s="161"/>
      <c r="I21" s="161"/>
      <c r="J21" s="161"/>
      <c r="K21" s="161"/>
      <c r="L21" s="162"/>
      <c r="M21" s="21" t="str">
        <f t="shared" ca="1" si="3"/>
        <v/>
      </c>
      <c r="N21" s="50" t="str">
        <f ca="1">IF(H21="",IF(U19=1,OFFSET($Z$14,0,$Z$1),""),"")</f>
        <v/>
      </c>
      <c r="O21" s="63"/>
      <c r="P21" s="63"/>
      <c r="Q21" s="63"/>
      <c r="R21" s="63"/>
      <c r="S21" s="63"/>
      <c r="T21" s="63"/>
      <c r="U21" s="90"/>
      <c r="V21" s="90"/>
      <c r="W21" s="90"/>
      <c r="X21" s="90"/>
      <c r="Y21" s="90"/>
      <c r="Z21" s="56" t="s">
        <v>289</v>
      </c>
      <c r="AA21" s="56" t="s">
        <v>290</v>
      </c>
      <c r="AQ21" s="41"/>
    </row>
    <row r="22" spans="1:43" s="48" customFormat="1" x14ac:dyDescent="0.25">
      <c r="A22" s="63"/>
      <c r="B22" s="63"/>
      <c r="C22" s="63"/>
      <c r="D22" s="63"/>
      <c r="E22" s="63"/>
      <c r="F22" s="63"/>
      <c r="G22" s="63"/>
      <c r="H22" s="63"/>
      <c r="I22" s="63"/>
      <c r="J22" s="63"/>
      <c r="K22" s="63"/>
      <c r="L22" s="63"/>
      <c r="M22" s="21"/>
      <c r="N22" s="50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105" t="s">
        <v>291</v>
      </c>
      <c r="AA22" s="56" t="s">
        <v>292</v>
      </c>
    </row>
    <row r="23" spans="1:43" s="48" customFormat="1" x14ac:dyDescent="0.25">
      <c r="A23" s="63"/>
      <c r="C23" s="63"/>
      <c r="D23" s="63"/>
      <c r="E23" s="63"/>
      <c r="F23" s="63"/>
      <c r="G23" s="63"/>
      <c r="H23" s="63"/>
      <c r="I23" s="63"/>
      <c r="J23" s="63"/>
      <c r="K23" s="63"/>
      <c r="L23" s="63"/>
      <c r="M23" s="21"/>
      <c r="N23" s="50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105" t="s">
        <v>293</v>
      </c>
      <c r="AA23" s="56" t="s">
        <v>294</v>
      </c>
    </row>
    <row r="24" spans="1:43" s="48" customFormat="1" x14ac:dyDescent="0.25">
      <c r="A24" s="45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21"/>
      <c r="N24" s="50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105" t="s">
        <v>295</v>
      </c>
      <c r="AA24" s="56" t="s">
        <v>296</v>
      </c>
    </row>
    <row r="25" spans="1:43" s="48" customFormat="1" x14ac:dyDescent="0.25">
      <c r="A25" s="45"/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21"/>
      <c r="N25" s="50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105" t="s">
        <v>297</v>
      </c>
      <c r="AA25" s="56" t="s">
        <v>298</v>
      </c>
    </row>
    <row r="26" spans="1:43" s="48" customFormat="1" x14ac:dyDescent="0.25">
      <c r="A26" s="45"/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21"/>
      <c r="Q26" s="50"/>
      <c r="R26" s="49"/>
      <c r="S26" s="49"/>
      <c r="T26" s="49"/>
      <c r="U26" s="49"/>
      <c r="V26" s="49"/>
      <c r="W26" s="49"/>
      <c r="X26" s="49"/>
      <c r="Y26" s="49"/>
      <c r="Z26" s="105" t="s">
        <v>299</v>
      </c>
      <c r="AA26" s="56" t="s">
        <v>300</v>
      </c>
    </row>
    <row r="27" spans="1:43" s="48" customFormat="1" x14ac:dyDescent="0.25">
      <c r="A27" s="45"/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21"/>
      <c r="Q27" s="50"/>
      <c r="R27" s="49"/>
      <c r="S27" s="49"/>
      <c r="T27" s="49"/>
      <c r="U27" s="49"/>
      <c r="V27" s="49"/>
      <c r="W27" s="49"/>
      <c r="X27" s="49"/>
      <c r="Y27" s="49"/>
      <c r="Z27" s="105" t="s">
        <v>301</v>
      </c>
      <c r="AA27" s="56" t="s">
        <v>302</v>
      </c>
    </row>
    <row r="28" spans="1:43" s="48" customFormat="1" x14ac:dyDescent="0.25">
      <c r="A28" s="45"/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21"/>
      <c r="Q28" s="50"/>
      <c r="R28" s="49"/>
      <c r="S28" s="49"/>
      <c r="T28" s="49"/>
      <c r="U28" s="49"/>
      <c r="V28" s="49"/>
      <c r="W28" s="49"/>
      <c r="X28" s="49"/>
      <c r="Y28" s="49"/>
      <c r="Z28" s="105" t="s">
        <v>303</v>
      </c>
      <c r="AA28" s="56" t="s">
        <v>304</v>
      </c>
    </row>
    <row r="29" spans="1:43" s="48" customFormat="1" x14ac:dyDescent="0.25">
      <c r="A29" s="45"/>
      <c r="B29" s="45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21"/>
      <c r="Q29" s="50"/>
      <c r="R29" s="49"/>
      <c r="S29" s="49"/>
      <c r="T29" s="49"/>
      <c r="U29" s="49"/>
      <c r="V29" s="49"/>
      <c r="W29" s="49"/>
      <c r="X29" s="49"/>
      <c r="Y29" s="49"/>
      <c r="Z29" s="105" t="s">
        <v>305</v>
      </c>
      <c r="AA29" s="56" t="s">
        <v>306</v>
      </c>
    </row>
    <row r="30" spans="1:43" x14ac:dyDescent="0.25">
      <c r="A30" s="45"/>
      <c r="B30" s="45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21"/>
      <c r="Q30" s="46"/>
      <c r="R30" s="45"/>
      <c r="S30" s="45"/>
      <c r="T30" s="45"/>
      <c r="U30" s="45"/>
      <c r="V30" s="45"/>
      <c r="W30" s="45"/>
      <c r="X30" s="45"/>
      <c r="Y30" s="45"/>
      <c r="Z30" s="105" t="s">
        <v>307</v>
      </c>
      <c r="AA30" s="56" t="s">
        <v>308</v>
      </c>
    </row>
    <row r="31" spans="1:43" x14ac:dyDescent="0.25">
      <c r="A31" s="45"/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21"/>
      <c r="Q31" s="46"/>
      <c r="R31" s="45"/>
      <c r="S31" s="45"/>
      <c r="T31" s="45"/>
      <c r="U31" s="45"/>
      <c r="V31" s="45"/>
      <c r="W31" s="45"/>
      <c r="X31" s="45"/>
      <c r="Y31" s="45"/>
      <c r="Z31" s="105" t="s">
        <v>309</v>
      </c>
      <c r="AA31" s="56" t="s">
        <v>310</v>
      </c>
    </row>
    <row r="32" spans="1:43" x14ac:dyDescent="0.25">
      <c r="A32" s="45"/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21"/>
      <c r="Q32" s="46"/>
      <c r="R32" s="45"/>
      <c r="S32" s="45"/>
      <c r="T32" s="45"/>
      <c r="U32" s="45"/>
      <c r="V32" s="45"/>
      <c r="W32" s="45"/>
      <c r="X32" s="45"/>
      <c r="Y32" s="45"/>
      <c r="Z32" s="42" t="s">
        <v>311</v>
      </c>
      <c r="AA32" s="42" t="s">
        <v>312</v>
      </c>
    </row>
    <row r="33" spans="1:27" s="42" customFormat="1" x14ac:dyDescent="0.25">
      <c r="A33" s="45"/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6"/>
      <c r="R33" s="45"/>
      <c r="S33" s="45"/>
      <c r="T33" s="45"/>
      <c r="U33" s="45"/>
      <c r="V33" s="45"/>
      <c r="W33" s="45"/>
      <c r="X33" s="45"/>
      <c r="Y33" s="45"/>
      <c r="Z33" s="42" t="s">
        <v>193</v>
      </c>
      <c r="AA33" s="42" t="s">
        <v>313</v>
      </c>
    </row>
    <row r="34" spans="1:27" s="42" customFormat="1" x14ac:dyDescent="0.25">
      <c r="A34" s="45"/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6"/>
      <c r="R34" s="45"/>
      <c r="S34" s="45"/>
      <c r="T34" s="45"/>
      <c r="U34" s="45"/>
      <c r="V34" s="45"/>
      <c r="W34" s="45"/>
      <c r="X34" s="45"/>
      <c r="Y34" s="45"/>
      <c r="Z34" s="42" t="s">
        <v>314</v>
      </c>
      <c r="AA34" s="42" t="s">
        <v>315</v>
      </c>
    </row>
    <row r="35" spans="1:27" x14ac:dyDescent="0.25">
      <c r="Z35" s="42" t="s">
        <v>198</v>
      </c>
      <c r="AA35" s="42" t="s">
        <v>316</v>
      </c>
    </row>
    <row r="36" spans="1:27" x14ac:dyDescent="0.25">
      <c r="Z36" s="42" t="s">
        <v>317</v>
      </c>
      <c r="AA36" s="42" t="s">
        <v>318</v>
      </c>
    </row>
    <row r="37" spans="1:27" s="42" customFormat="1" x14ac:dyDescent="0.25">
      <c r="A37" s="41"/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3"/>
      <c r="R37" s="41"/>
      <c r="S37" s="41"/>
      <c r="T37" s="41"/>
      <c r="U37" s="41"/>
      <c r="V37" s="41"/>
      <c r="W37" s="41"/>
      <c r="X37" s="41"/>
      <c r="Y37" s="41"/>
      <c r="Z37" s="42" t="s">
        <v>319</v>
      </c>
      <c r="AA37" s="42" t="s">
        <v>320</v>
      </c>
    </row>
    <row r="38" spans="1:27" s="42" customFormat="1" x14ac:dyDescent="0.25">
      <c r="A38" s="41"/>
      <c r="B38" s="41"/>
      <c r="C38" s="41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1"/>
      <c r="Q38" s="43"/>
      <c r="R38" s="41"/>
      <c r="S38" s="41"/>
      <c r="T38" s="41"/>
      <c r="U38" s="41"/>
      <c r="V38" s="41"/>
      <c r="W38" s="41"/>
      <c r="X38" s="41"/>
      <c r="Y38" s="41"/>
      <c r="Z38" s="42" t="s">
        <v>321</v>
      </c>
      <c r="AA38" s="42" t="s">
        <v>322</v>
      </c>
    </row>
    <row r="39" spans="1:27" s="42" customFormat="1" x14ac:dyDescent="0.25">
      <c r="A39" s="41"/>
      <c r="B39" s="41"/>
      <c r="C39" s="41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1"/>
      <c r="Q39" s="43"/>
      <c r="R39" s="41"/>
      <c r="S39" s="41"/>
      <c r="T39" s="41"/>
      <c r="U39" s="41"/>
      <c r="V39" s="41"/>
      <c r="W39" s="41"/>
      <c r="X39" s="41"/>
      <c r="Y39" s="41"/>
      <c r="Z39" s="42" t="s">
        <v>323</v>
      </c>
      <c r="AA39" s="42" t="s">
        <v>324</v>
      </c>
    </row>
    <row r="40" spans="1:27" s="42" customFormat="1" x14ac:dyDescent="0.25">
      <c r="A40" s="41"/>
      <c r="B40" s="41"/>
      <c r="C40" s="41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1"/>
      <c r="Q40" s="43"/>
      <c r="R40" s="41"/>
      <c r="S40" s="41"/>
      <c r="T40" s="41"/>
      <c r="U40" s="41"/>
      <c r="V40" s="41"/>
      <c r="W40" s="41"/>
      <c r="X40" s="41"/>
      <c r="Y40" s="41"/>
      <c r="Z40" s="42" t="s">
        <v>325</v>
      </c>
      <c r="AA40" s="42" t="s">
        <v>326</v>
      </c>
    </row>
    <row r="41" spans="1:27" s="42" customFormat="1" x14ac:dyDescent="0.25">
      <c r="A41" s="41"/>
      <c r="B41" s="41"/>
      <c r="C41" s="41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1"/>
      <c r="Q41" s="43"/>
      <c r="R41" s="41"/>
      <c r="S41" s="41"/>
      <c r="T41" s="41"/>
      <c r="U41" s="41"/>
      <c r="V41" s="41"/>
      <c r="W41" s="41"/>
      <c r="X41" s="41"/>
      <c r="Y41" s="41"/>
      <c r="Z41" s="42" t="s">
        <v>197</v>
      </c>
      <c r="AA41" s="42" t="s">
        <v>327</v>
      </c>
    </row>
    <row r="42" spans="1:27" s="42" customFormat="1" x14ac:dyDescent="0.25">
      <c r="A42" s="41"/>
      <c r="B42" s="41"/>
      <c r="C42" s="41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1"/>
      <c r="Q42" s="43"/>
      <c r="R42" s="41"/>
      <c r="S42" s="41"/>
      <c r="T42" s="41"/>
      <c r="U42" s="41"/>
      <c r="V42" s="41"/>
      <c r="W42" s="41"/>
      <c r="X42" s="41"/>
      <c r="Y42" s="41"/>
      <c r="Z42" s="42" t="s">
        <v>328</v>
      </c>
      <c r="AA42" s="42" t="s">
        <v>329</v>
      </c>
    </row>
    <row r="43" spans="1:27" s="42" customFormat="1" x14ac:dyDescent="0.25">
      <c r="A43" s="41"/>
      <c r="B43" s="41"/>
      <c r="C43" s="41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1"/>
      <c r="Q43" s="43"/>
      <c r="R43" s="41"/>
      <c r="S43" s="41"/>
      <c r="T43" s="41"/>
      <c r="U43" s="41"/>
      <c r="V43" s="41"/>
      <c r="W43" s="41"/>
      <c r="X43" s="41"/>
      <c r="Y43" s="41"/>
    </row>
    <row r="44" spans="1:27" s="42" customFormat="1" x14ac:dyDescent="0.25">
      <c r="A44" s="41"/>
      <c r="B44" s="41"/>
      <c r="C44" s="41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1"/>
      <c r="Q44" s="43"/>
      <c r="R44" s="41"/>
      <c r="S44" s="41"/>
      <c r="T44" s="41"/>
      <c r="U44" s="41"/>
      <c r="V44" s="41"/>
      <c r="W44" s="41"/>
      <c r="X44" s="41"/>
      <c r="Y44" s="41"/>
    </row>
    <row r="45" spans="1:27" s="42" customFormat="1" x14ac:dyDescent="0.25">
      <c r="A45" s="41"/>
      <c r="B45" s="41"/>
      <c r="C45" s="41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1"/>
      <c r="Q45" s="43"/>
      <c r="R45" s="41"/>
      <c r="S45" s="41"/>
      <c r="T45" s="41"/>
      <c r="U45" s="41"/>
      <c r="V45" s="41"/>
      <c r="W45" s="41"/>
      <c r="X45" s="41"/>
      <c r="Y45" s="41"/>
    </row>
    <row r="46" spans="1:27" s="42" customFormat="1" x14ac:dyDescent="0.25">
      <c r="A46" s="41"/>
      <c r="B46" s="41"/>
      <c r="C46" s="41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1"/>
      <c r="Q46" s="43"/>
      <c r="R46" s="41"/>
      <c r="S46" s="41"/>
      <c r="T46" s="41"/>
      <c r="U46" s="41"/>
      <c r="V46" s="41"/>
      <c r="W46" s="41"/>
      <c r="X46" s="41"/>
      <c r="Y46" s="41"/>
    </row>
    <row r="47" spans="1:27" s="42" customFormat="1" x14ac:dyDescent="0.25">
      <c r="A47" s="41"/>
      <c r="B47" s="41"/>
      <c r="C47" s="41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1"/>
      <c r="Q47" s="43"/>
      <c r="R47" s="41"/>
      <c r="S47" s="41"/>
      <c r="T47" s="41"/>
      <c r="U47" s="41"/>
      <c r="V47" s="41"/>
      <c r="W47" s="41"/>
      <c r="X47" s="41"/>
      <c r="Y47" s="41"/>
    </row>
    <row r="48" spans="1:27" s="42" customFormat="1" x14ac:dyDescent="0.25">
      <c r="A48" s="41"/>
      <c r="B48" s="41"/>
      <c r="C48" s="41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1"/>
      <c r="Q48" s="43"/>
      <c r="R48" s="41"/>
      <c r="S48" s="41"/>
      <c r="T48" s="41"/>
      <c r="U48" s="41"/>
      <c r="V48" s="41"/>
      <c r="W48" s="41"/>
      <c r="X48" s="41"/>
      <c r="Y48" s="41"/>
    </row>
    <row r="49" spans="4:27" s="43" customFormat="1" x14ac:dyDescent="0.25"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1"/>
      <c r="R49" s="41"/>
      <c r="S49" s="41"/>
      <c r="T49" s="41"/>
      <c r="U49" s="41"/>
      <c r="V49" s="41"/>
      <c r="W49" s="41"/>
      <c r="X49" s="41"/>
      <c r="Y49" s="41"/>
      <c r="Z49" s="42"/>
      <c r="AA49" s="42"/>
    </row>
    <row r="50" spans="4:27" s="43" customFormat="1" x14ac:dyDescent="0.25"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1"/>
      <c r="R50" s="41"/>
      <c r="S50" s="41"/>
      <c r="T50" s="41"/>
      <c r="U50" s="41"/>
      <c r="V50" s="41"/>
      <c r="W50" s="41"/>
      <c r="X50" s="41"/>
      <c r="Y50" s="41"/>
      <c r="Z50" s="42"/>
      <c r="AA50" s="42"/>
    </row>
    <row r="51" spans="4:27" s="43" customFormat="1" x14ac:dyDescent="0.25"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1"/>
      <c r="R51" s="41"/>
      <c r="S51" s="41"/>
      <c r="T51" s="41"/>
      <c r="U51" s="41"/>
      <c r="V51" s="41"/>
      <c r="W51" s="41"/>
      <c r="X51" s="41"/>
      <c r="Y51" s="41"/>
      <c r="Z51" s="42"/>
      <c r="AA51" s="42"/>
    </row>
    <row r="52" spans="4:27" s="43" customFormat="1" x14ac:dyDescent="0.25"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1"/>
      <c r="R52" s="41"/>
      <c r="S52" s="41"/>
      <c r="T52" s="41"/>
      <c r="U52" s="41"/>
      <c r="V52" s="41"/>
      <c r="W52" s="41"/>
      <c r="X52" s="41"/>
      <c r="Y52" s="41"/>
      <c r="Z52" s="42"/>
      <c r="AA52" s="42"/>
    </row>
    <row r="53" spans="4:27" s="43" customFormat="1" x14ac:dyDescent="0.25"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1"/>
      <c r="R53" s="41"/>
      <c r="S53" s="41"/>
      <c r="T53" s="41"/>
      <c r="U53" s="41"/>
      <c r="V53" s="41"/>
      <c r="W53" s="41"/>
      <c r="X53" s="41"/>
      <c r="Y53" s="41"/>
      <c r="Z53" s="42"/>
      <c r="AA53" s="42"/>
    </row>
    <row r="54" spans="4:27" s="43" customFormat="1" x14ac:dyDescent="0.25"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1"/>
      <c r="R54" s="41"/>
      <c r="S54" s="41"/>
      <c r="T54" s="41"/>
      <c r="U54" s="41"/>
      <c r="V54" s="41"/>
      <c r="W54" s="41"/>
      <c r="X54" s="41"/>
      <c r="Y54" s="41"/>
      <c r="Z54" s="42"/>
      <c r="AA54" s="42"/>
    </row>
    <row r="55" spans="4:27" s="43" customFormat="1" x14ac:dyDescent="0.25"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1"/>
      <c r="R55" s="41"/>
      <c r="S55" s="41"/>
      <c r="T55" s="41"/>
      <c r="U55" s="41"/>
      <c r="V55" s="41"/>
      <c r="W55" s="41"/>
      <c r="X55" s="41"/>
      <c r="Y55" s="41"/>
      <c r="Z55" s="42"/>
      <c r="AA55" s="42"/>
    </row>
    <row r="61" spans="4:27" s="43" customFormat="1" x14ac:dyDescent="0.25">
      <c r="D61" s="41"/>
      <c r="E61" s="41"/>
      <c r="F61" s="44"/>
      <c r="G61" s="41"/>
      <c r="H61" s="44"/>
      <c r="I61" s="41"/>
      <c r="J61" s="44"/>
      <c r="K61" s="41"/>
      <c r="L61" s="44"/>
      <c r="M61" s="41"/>
      <c r="N61" s="44"/>
      <c r="O61" s="41"/>
      <c r="P61" s="44"/>
      <c r="R61" s="41"/>
      <c r="S61" s="41"/>
      <c r="T61" s="41"/>
      <c r="U61" s="41"/>
      <c r="V61" s="41"/>
      <c r="W61" s="41"/>
      <c r="X61" s="41"/>
      <c r="Y61" s="41"/>
      <c r="Z61" s="42"/>
      <c r="AA61" s="42"/>
    </row>
    <row r="62" spans="4:27" s="43" customFormat="1" x14ac:dyDescent="0.25">
      <c r="D62" s="41"/>
      <c r="E62" s="41"/>
      <c r="F62" s="44"/>
      <c r="G62" s="41"/>
      <c r="H62" s="44"/>
      <c r="I62" s="41"/>
      <c r="J62" s="44"/>
      <c r="K62" s="41"/>
      <c r="L62" s="44"/>
      <c r="M62" s="41"/>
      <c r="N62" s="44"/>
      <c r="O62" s="41"/>
      <c r="P62" s="44"/>
      <c r="R62" s="41"/>
      <c r="S62" s="41"/>
      <c r="T62" s="41"/>
      <c r="U62" s="41"/>
      <c r="V62" s="41"/>
      <c r="W62" s="41"/>
      <c r="X62" s="41"/>
      <c r="Y62" s="41"/>
      <c r="Z62" s="42"/>
      <c r="AA62" s="42"/>
    </row>
    <row r="63" spans="4:27" s="43" customFormat="1" x14ac:dyDescent="0.25">
      <c r="D63" s="41"/>
      <c r="E63" s="41"/>
      <c r="F63" s="44"/>
      <c r="G63" s="41"/>
      <c r="H63" s="44"/>
      <c r="I63" s="41"/>
      <c r="J63" s="44"/>
      <c r="K63" s="41"/>
      <c r="L63" s="44"/>
      <c r="M63" s="41"/>
      <c r="N63" s="44"/>
      <c r="O63" s="41"/>
      <c r="P63" s="44"/>
      <c r="R63" s="41"/>
      <c r="S63" s="41"/>
      <c r="T63" s="41"/>
      <c r="U63" s="41"/>
      <c r="V63" s="41"/>
      <c r="W63" s="41"/>
      <c r="X63" s="41"/>
      <c r="Y63" s="41"/>
      <c r="Z63" s="42"/>
      <c r="AA63" s="42"/>
    </row>
    <row r="64" spans="4:27" s="43" customFormat="1" x14ac:dyDescent="0.25">
      <c r="D64" s="41"/>
      <c r="E64" s="41"/>
      <c r="F64" s="44"/>
      <c r="G64" s="41"/>
      <c r="H64" s="44"/>
      <c r="I64" s="41"/>
      <c r="J64" s="44"/>
      <c r="K64" s="41"/>
      <c r="L64" s="44"/>
      <c r="M64" s="41"/>
      <c r="N64" s="44"/>
      <c r="O64" s="41"/>
      <c r="P64" s="44"/>
      <c r="R64" s="41"/>
      <c r="S64" s="41"/>
      <c r="T64" s="41"/>
      <c r="U64" s="41"/>
      <c r="V64" s="41"/>
      <c r="W64" s="41"/>
      <c r="X64" s="41"/>
      <c r="Y64" s="41"/>
      <c r="Z64" s="42"/>
      <c r="AA64" s="42"/>
    </row>
    <row r="65" spans="4:27" s="43" customFormat="1" x14ac:dyDescent="0.25">
      <c r="D65" s="41"/>
      <c r="E65" s="41"/>
      <c r="F65" s="44"/>
      <c r="G65" s="41"/>
      <c r="H65" s="44"/>
      <c r="I65" s="41"/>
      <c r="J65" s="44"/>
      <c r="K65" s="41"/>
      <c r="L65" s="44"/>
      <c r="M65" s="41"/>
      <c r="N65" s="44"/>
      <c r="O65" s="41"/>
      <c r="P65" s="44"/>
      <c r="R65" s="41"/>
      <c r="S65" s="41"/>
      <c r="T65" s="41"/>
      <c r="U65" s="41"/>
      <c r="V65" s="41"/>
      <c r="W65" s="41"/>
      <c r="X65" s="41"/>
      <c r="Y65" s="41"/>
      <c r="Z65" s="42"/>
      <c r="AA65" s="42"/>
    </row>
    <row r="66" spans="4:27" s="43" customFormat="1" x14ac:dyDescent="0.25">
      <c r="D66" s="41"/>
      <c r="E66" s="41"/>
      <c r="F66" s="44"/>
      <c r="G66" s="41"/>
      <c r="H66" s="44"/>
      <c r="I66" s="41"/>
      <c r="J66" s="44"/>
      <c r="K66" s="41"/>
      <c r="L66" s="44"/>
      <c r="M66" s="41"/>
      <c r="N66" s="44"/>
      <c r="O66" s="41"/>
      <c r="P66" s="44"/>
      <c r="R66" s="41"/>
      <c r="S66" s="41"/>
      <c r="T66" s="41"/>
      <c r="U66" s="41"/>
      <c r="V66" s="41"/>
      <c r="W66" s="41"/>
      <c r="X66" s="41"/>
      <c r="Y66" s="41"/>
      <c r="Z66" s="42"/>
      <c r="AA66" s="42"/>
    </row>
    <row r="67" spans="4:27" s="43" customFormat="1" x14ac:dyDescent="0.25">
      <c r="D67" s="41"/>
      <c r="E67" s="41"/>
      <c r="F67" s="44"/>
      <c r="G67" s="41"/>
      <c r="H67" s="44"/>
      <c r="I67" s="41"/>
      <c r="J67" s="44"/>
      <c r="K67" s="41"/>
      <c r="L67" s="44"/>
      <c r="M67" s="41"/>
      <c r="N67" s="44"/>
      <c r="O67" s="41"/>
      <c r="P67" s="44"/>
      <c r="R67" s="41"/>
      <c r="S67" s="41"/>
      <c r="T67" s="41"/>
      <c r="U67" s="41"/>
      <c r="V67" s="41"/>
      <c r="W67" s="41"/>
      <c r="X67" s="41"/>
      <c r="Y67" s="41"/>
      <c r="Z67" s="42"/>
      <c r="AA67" s="42"/>
    </row>
    <row r="68" spans="4:27" s="43" customFormat="1" x14ac:dyDescent="0.25">
      <c r="D68" s="41"/>
      <c r="E68" s="41"/>
      <c r="F68" s="44"/>
      <c r="G68" s="41"/>
      <c r="H68" s="44"/>
      <c r="I68" s="41"/>
      <c r="J68" s="44"/>
      <c r="K68" s="41"/>
      <c r="L68" s="44"/>
      <c r="M68" s="41"/>
      <c r="N68" s="44"/>
      <c r="O68" s="41"/>
      <c r="P68" s="44"/>
      <c r="R68" s="41"/>
      <c r="S68" s="41"/>
      <c r="T68" s="41"/>
      <c r="U68" s="41"/>
      <c r="V68" s="41"/>
      <c r="W68" s="41"/>
      <c r="X68" s="41"/>
      <c r="Y68" s="41"/>
      <c r="Z68" s="42"/>
      <c r="AA68" s="42"/>
    </row>
    <row r="69" spans="4:27" s="43" customFormat="1" x14ac:dyDescent="0.25">
      <c r="D69" s="41"/>
      <c r="E69" s="41"/>
      <c r="F69" s="44"/>
      <c r="G69" s="41"/>
      <c r="H69" s="44"/>
      <c r="I69" s="41"/>
      <c r="J69" s="44"/>
      <c r="K69" s="41"/>
      <c r="L69" s="44"/>
      <c r="M69" s="41"/>
      <c r="N69" s="44"/>
      <c r="O69" s="41"/>
      <c r="P69" s="44"/>
      <c r="R69" s="41"/>
      <c r="S69" s="41"/>
      <c r="T69" s="41"/>
      <c r="U69" s="41"/>
      <c r="V69" s="41"/>
      <c r="W69" s="41"/>
      <c r="X69" s="41"/>
      <c r="Y69" s="41"/>
      <c r="Z69" s="42"/>
      <c r="AA69" s="42"/>
    </row>
    <row r="70" spans="4:27" s="43" customFormat="1" x14ac:dyDescent="0.25">
      <c r="D70" s="41"/>
      <c r="E70" s="41"/>
      <c r="F70" s="44"/>
      <c r="G70" s="41"/>
      <c r="H70" s="44"/>
      <c r="I70" s="41"/>
      <c r="J70" s="44"/>
      <c r="K70" s="41"/>
      <c r="L70" s="44"/>
      <c r="M70" s="41"/>
      <c r="N70" s="44"/>
      <c r="O70" s="41"/>
      <c r="P70" s="44"/>
      <c r="R70" s="41"/>
      <c r="S70" s="41"/>
      <c r="T70" s="41"/>
      <c r="U70" s="41"/>
      <c r="V70" s="41"/>
      <c r="W70" s="41"/>
      <c r="X70" s="41"/>
      <c r="Y70" s="41"/>
      <c r="Z70" s="42"/>
      <c r="AA70" s="42"/>
    </row>
    <row r="71" spans="4:27" s="43" customFormat="1" x14ac:dyDescent="0.25">
      <c r="D71" s="41"/>
      <c r="E71" s="41"/>
      <c r="F71" s="44"/>
      <c r="G71" s="41"/>
      <c r="H71" s="44"/>
      <c r="I71" s="41"/>
      <c r="J71" s="44"/>
      <c r="K71" s="41"/>
      <c r="L71" s="44"/>
      <c r="M71" s="41"/>
      <c r="N71" s="44"/>
      <c r="O71" s="41"/>
      <c r="P71" s="44"/>
      <c r="R71" s="41"/>
      <c r="S71" s="41"/>
      <c r="T71" s="41"/>
      <c r="U71" s="41"/>
      <c r="V71" s="41"/>
      <c r="W71" s="41"/>
      <c r="X71" s="41"/>
      <c r="Y71" s="41"/>
      <c r="Z71" s="42"/>
      <c r="AA71" s="42"/>
    </row>
    <row r="72" spans="4:27" s="43" customFormat="1" x14ac:dyDescent="0.25">
      <c r="D72" s="41"/>
      <c r="E72" s="41"/>
      <c r="F72" s="44"/>
      <c r="G72" s="41"/>
      <c r="H72" s="44"/>
      <c r="I72" s="41"/>
      <c r="J72" s="44"/>
      <c r="K72" s="41"/>
      <c r="L72" s="44"/>
      <c r="M72" s="41"/>
      <c r="N72" s="44"/>
      <c r="O72" s="41"/>
      <c r="P72" s="44"/>
      <c r="R72" s="41"/>
      <c r="S72" s="41"/>
      <c r="T72" s="41"/>
      <c r="U72" s="41"/>
      <c r="V72" s="41"/>
      <c r="W72" s="41"/>
      <c r="X72" s="41"/>
      <c r="Y72" s="41"/>
      <c r="Z72" s="42"/>
      <c r="AA72" s="42"/>
    </row>
    <row r="73" spans="4:27" s="43" customFormat="1" x14ac:dyDescent="0.25">
      <c r="D73" s="41"/>
      <c r="E73" s="41"/>
      <c r="F73" s="44"/>
      <c r="G73" s="41"/>
      <c r="H73" s="44"/>
      <c r="I73" s="41"/>
      <c r="J73" s="44"/>
      <c r="K73" s="41"/>
      <c r="L73" s="44"/>
      <c r="M73" s="41"/>
      <c r="N73" s="44"/>
      <c r="O73" s="41"/>
      <c r="P73" s="44"/>
      <c r="R73" s="41"/>
      <c r="S73" s="41"/>
      <c r="T73" s="41"/>
      <c r="U73" s="41"/>
      <c r="V73" s="41"/>
      <c r="W73" s="41"/>
      <c r="X73" s="41"/>
      <c r="Y73" s="41"/>
      <c r="Z73" s="42"/>
      <c r="AA73" s="42"/>
    </row>
    <row r="74" spans="4:27" s="43" customFormat="1" x14ac:dyDescent="0.25">
      <c r="D74" s="41"/>
      <c r="E74" s="41"/>
      <c r="F74" s="44"/>
      <c r="G74" s="41"/>
      <c r="H74" s="44"/>
      <c r="I74" s="41"/>
      <c r="J74" s="44"/>
      <c r="K74" s="41"/>
      <c r="L74" s="44"/>
      <c r="M74" s="41"/>
      <c r="N74" s="44"/>
      <c r="O74" s="41"/>
      <c r="P74" s="44"/>
      <c r="R74" s="41"/>
      <c r="S74" s="41"/>
      <c r="T74" s="41"/>
      <c r="U74" s="41"/>
      <c r="V74" s="41"/>
      <c r="W74" s="41"/>
      <c r="X74" s="41"/>
      <c r="Y74" s="41"/>
      <c r="Z74" s="42"/>
      <c r="AA74" s="42"/>
    </row>
    <row r="75" spans="4:27" s="43" customFormat="1" x14ac:dyDescent="0.25">
      <c r="D75" s="41"/>
      <c r="E75" s="41"/>
      <c r="F75" s="44"/>
      <c r="G75" s="41"/>
      <c r="H75" s="44"/>
      <c r="I75" s="41"/>
      <c r="J75" s="44"/>
      <c r="K75" s="41"/>
      <c r="L75" s="44"/>
      <c r="M75" s="41"/>
      <c r="N75" s="44"/>
      <c r="O75" s="41"/>
      <c r="P75" s="44"/>
      <c r="R75" s="41"/>
      <c r="S75" s="41"/>
      <c r="T75" s="41"/>
      <c r="U75" s="41"/>
      <c r="V75" s="41"/>
      <c r="W75" s="41"/>
      <c r="X75" s="41"/>
      <c r="Y75" s="41"/>
      <c r="Z75" s="42"/>
      <c r="AA75" s="42"/>
    </row>
    <row r="76" spans="4:27" s="43" customFormat="1" x14ac:dyDescent="0.25">
      <c r="D76" s="41"/>
      <c r="E76" s="41"/>
      <c r="F76" s="44"/>
      <c r="G76" s="41"/>
      <c r="H76" s="44"/>
      <c r="I76" s="41"/>
      <c r="J76" s="44"/>
      <c r="K76" s="41"/>
      <c r="L76" s="44"/>
      <c r="M76" s="41"/>
      <c r="N76" s="44"/>
      <c r="O76" s="41"/>
      <c r="P76" s="44"/>
      <c r="R76" s="41"/>
      <c r="S76" s="41"/>
      <c r="T76" s="41"/>
      <c r="U76" s="41"/>
      <c r="V76" s="41"/>
      <c r="W76" s="41"/>
      <c r="X76" s="41"/>
      <c r="Y76" s="41"/>
      <c r="Z76" s="42"/>
      <c r="AA76" s="42"/>
    </row>
    <row r="77" spans="4:27" s="43" customFormat="1" x14ac:dyDescent="0.25">
      <c r="D77" s="41"/>
      <c r="E77" s="41"/>
      <c r="F77" s="44"/>
      <c r="G77" s="41"/>
      <c r="H77" s="44"/>
      <c r="I77" s="41"/>
      <c r="J77" s="44"/>
      <c r="K77" s="41"/>
      <c r="L77" s="44"/>
      <c r="M77" s="41"/>
      <c r="N77" s="44"/>
      <c r="O77" s="41"/>
      <c r="P77" s="44"/>
      <c r="R77" s="41"/>
      <c r="S77" s="41"/>
      <c r="T77" s="41"/>
      <c r="U77" s="41"/>
      <c r="V77" s="41"/>
      <c r="W77" s="41"/>
      <c r="X77" s="41"/>
      <c r="Y77" s="41"/>
      <c r="Z77" s="42"/>
      <c r="AA77" s="42"/>
    </row>
    <row r="78" spans="4:27" s="43" customFormat="1" x14ac:dyDescent="0.25"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44"/>
      <c r="P78" s="44"/>
      <c r="R78" s="41"/>
      <c r="S78" s="41"/>
      <c r="T78" s="41"/>
      <c r="U78" s="41"/>
      <c r="V78" s="41"/>
      <c r="W78" s="41"/>
      <c r="X78" s="41"/>
      <c r="Y78" s="41"/>
      <c r="Z78" s="42"/>
      <c r="AA78" s="42"/>
    </row>
    <row r="79" spans="4:27" s="43" customFormat="1" x14ac:dyDescent="0.25"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44"/>
      <c r="P79" s="44"/>
      <c r="R79" s="41"/>
      <c r="S79" s="41"/>
      <c r="T79" s="41"/>
      <c r="U79" s="41"/>
      <c r="V79" s="41"/>
      <c r="W79" s="41"/>
      <c r="X79" s="41"/>
      <c r="Y79" s="41"/>
      <c r="Z79" s="42"/>
      <c r="AA79" s="42"/>
    </row>
    <row r="80" spans="4:27" s="43" customFormat="1" x14ac:dyDescent="0.25"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44"/>
      <c r="R80" s="41"/>
      <c r="S80" s="41"/>
      <c r="T80" s="41"/>
      <c r="U80" s="41"/>
      <c r="V80" s="41"/>
      <c r="W80" s="41"/>
      <c r="X80" s="41"/>
      <c r="Y80" s="41"/>
      <c r="Z80" s="42"/>
      <c r="AA80" s="42"/>
    </row>
    <row r="81" spans="9:27" s="43" customFormat="1" x14ac:dyDescent="0.25">
      <c r="I81" s="44"/>
      <c r="J81" s="44"/>
      <c r="K81" s="44"/>
      <c r="L81" s="44"/>
      <c r="M81" s="44"/>
      <c r="N81" s="44"/>
      <c r="O81" s="44"/>
      <c r="P81" s="44"/>
      <c r="R81" s="41"/>
      <c r="S81" s="41"/>
      <c r="T81" s="41"/>
      <c r="U81" s="41"/>
      <c r="V81" s="41"/>
      <c r="W81" s="41"/>
      <c r="X81" s="41"/>
      <c r="Y81" s="41"/>
      <c r="Z81" s="42"/>
      <c r="AA81" s="42"/>
    </row>
    <row r="82" spans="9:27" s="43" customFormat="1" x14ac:dyDescent="0.25">
      <c r="I82" s="44"/>
      <c r="J82" s="44"/>
      <c r="K82" s="44"/>
      <c r="L82" s="44"/>
      <c r="M82" s="44"/>
      <c r="N82" s="44"/>
      <c r="O82" s="44"/>
      <c r="P82" s="44"/>
      <c r="R82" s="41"/>
      <c r="S82" s="41"/>
      <c r="T82" s="41"/>
      <c r="U82" s="41"/>
      <c r="V82" s="41"/>
      <c r="W82" s="41"/>
      <c r="X82" s="41"/>
      <c r="Y82" s="41"/>
      <c r="Z82" s="42"/>
      <c r="AA82" s="42"/>
    </row>
  </sheetData>
  <sheetProtection password="C72E" sheet="1" objects="1" scenarios="1"/>
  <mergeCells count="30">
    <mergeCell ref="B21:D21"/>
    <mergeCell ref="E21:G21"/>
    <mergeCell ref="H21:L21"/>
    <mergeCell ref="E14:F14"/>
    <mergeCell ref="E12:F12"/>
    <mergeCell ref="B16:D16"/>
    <mergeCell ref="B19:D19"/>
    <mergeCell ref="E19:G19"/>
    <mergeCell ref="H19:L19"/>
    <mergeCell ref="B20:D20"/>
    <mergeCell ref="E20:G20"/>
    <mergeCell ref="H20:L20"/>
    <mergeCell ref="B15:D15"/>
    <mergeCell ref="E15:G15"/>
    <mergeCell ref="H15:L15"/>
    <mergeCell ref="E16:G16"/>
    <mergeCell ref="B10:D10"/>
    <mergeCell ref="B11:D11"/>
    <mergeCell ref="B12:D12"/>
    <mergeCell ref="B13:D13"/>
    <mergeCell ref="B14:D14"/>
    <mergeCell ref="H16:L16"/>
    <mergeCell ref="E13:G13"/>
    <mergeCell ref="H13:L13"/>
    <mergeCell ref="H14:L14"/>
    <mergeCell ref="E10:G10"/>
    <mergeCell ref="H10:L10"/>
    <mergeCell ref="E11:G11"/>
    <mergeCell ref="H11:L11"/>
    <mergeCell ref="H12:L12"/>
  </mergeCells>
  <conditionalFormatting sqref="M2 I2:K2">
    <cfRule type="containsText" dxfId="1" priority="2" operator="containsText" text="!">
      <formula>NOT(ISERROR(SEARCH("!",I2)))</formula>
    </cfRule>
  </conditionalFormatting>
  <conditionalFormatting sqref="S17:T17 O17">
    <cfRule type="containsText" dxfId="0" priority="1" operator="containsText" text="!">
      <formula>NOT(ISERROR(SEARCH("!",O17)))</formula>
    </cfRule>
  </conditionalFormatting>
  <dataValidations count="11">
    <dataValidation type="list" allowBlank="1" showInputMessage="1" showErrorMessage="1" sqref="E10:G10" xr:uid="{00000000-0002-0000-0300-000000000000}">
      <formula1>$AB$3:$AB$8</formula1>
    </dataValidation>
    <dataValidation type="list" allowBlank="1" showInputMessage="1" showErrorMessage="1" sqref="E20:G20" xr:uid="{00000000-0002-0000-0300-000001000000}">
      <formula1>$AP$3:$AP$12</formula1>
    </dataValidation>
    <dataValidation type="list" allowBlank="1" showInputMessage="1" showErrorMessage="1" sqref="E19:G19" xr:uid="{00000000-0002-0000-0300-000002000000}">
      <formula1>$AJ$3:$AJ$7</formula1>
    </dataValidation>
    <dataValidation type="decimal" allowBlank="1" showInputMessage="1" showErrorMessage="1" sqref="M26:O29 F17:L17 F22:L29" xr:uid="{00000000-0002-0000-0300-000003000000}">
      <formula1>0</formula1>
      <formula2>1000</formula2>
    </dataValidation>
    <dataValidation type="decimal" allowBlank="1" showInputMessage="1" showErrorMessage="1" sqref="E14:F14" xr:uid="{00000000-0002-0000-0300-000004000000}">
      <formula1>12</formula1>
      <formula2>100</formula2>
    </dataValidation>
    <dataValidation type="list" allowBlank="1" showInputMessage="1" showErrorMessage="1" sqref="E11:G11" xr:uid="{00000000-0002-0000-0300-000005000000}">
      <formula1>$AD$3:$AD$6</formula1>
    </dataValidation>
    <dataValidation type="decimal" allowBlank="1" showInputMessage="1" showErrorMessage="1" sqref="E12:F12" xr:uid="{00000000-0002-0000-0300-000006000000}">
      <formula1>1</formula1>
      <formula2>25</formula2>
    </dataValidation>
    <dataValidation type="list" allowBlank="1" showInputMessage="1" showErrorMessage="1" sqref="E13:G13" xr:uid="{00000000-0002-0000-0300-000007000000}">
      <formula1>$AN$3:$AN$7</formula1>
    </dataValidation>
    <dataValidation type="list" allowBlank="1" showInputMessage="1" showErrorMessage="1" sqref="E15:G15" xr:uid="{00000000-0002-0000-0300-000008000000}">
      <formula1>$AH$3:$AH$5</formula1>
    </dataValidation>
    <dataValidation type="list" allowBlank="1" showInputMessage="1" showErrorMessage="1" sqref="E16:G16" xr:uid="{00000000-0002-0000-0300-000009000000}">
      <formula1>$AF$3:$AF$8</formula1>
    </dataValidation>
    <dataValidation type="list" allowBlank="1" showInputMessage="1" showErrorMessage="1" sqref="E21:G21" xr:uid="{00000000-0002-0000-0300-00000A000000}">
      <formula1>$AL$3:$AL$8</formula1>
    </dataValidation>
  </dataValidations>
  <pageMargins left="0.70866141732283472" right="0.70866141732283472" top="0.78740157480314965" bottom="0.78740157480314965" header="0.31496062992125984" footer="0.31496062992125984"/>
  <pageSetup paperSize="9" scale="99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7">
    <tabColor theme="5"/>
  </sheetPr>
  <dimension ref="B3:C10"/>
  <sheetViews>
    <sheetView workbookViewId="0"/>
  </sheetViews>
  <sheetFormatPr baseColWidth="10" defaultColWidth="11.42578125" defaultRowHeight="15" x14ac:dyDescent="0.25"/>
  <cols>
    <col min="1" max="1" width="11.42578125" style="1" customWidth="1"/>
    <col min="2" max="2" width="21.42578125" style="1" customWidth="1"/>
    <col min="3" max="3" width="29.42578125" style="1" customWidth="1"/>
    <col min="4" max="12" width="11.42578125" style="1" customWidth="1"/>
    <col min="13" max="16384" width="11.42578125" style="1"/>
  </cols>
  <sheetData>
    <row r="3" spans="2:3" x14ac:dyDescent="0.25">
      <c r="B3" s="13" t="s">
        <v>330</v>
      </c>
      <c r="C3" s="13" t="s">
        <v>331</v>
      </c>
    </row>
    <row r="4" spans="2:3" x14ac:dyDescent="0.25">
      <c r="B4" s="14" t="s">
        <v>332</v>
      </c>
      <c r="C4" s="14" t="s">
        <v>333</v>
      </c>
    </row>
    <row r="5" spans="2:3" x14ac:dyDescent="0.25">
      <c r="B5" s="14" t="s">
        <v>334</v>
      </c>
      <c r="C5" s="15">
        <v>45954</v>
      </c>
    </row>
    <row r="6" spans="2:3" x14ac:dyDescent="0.25">
      <c r="B6" s="14" t="s">
        <v>335</v>
      </c>
      <c r="C6" s="14" t="s">
        <v>336</v>
      </c>
    </row>
    <row r="7" spans="2:3" x14ac:dyDescent="0.25">
      <c r="B7" s="14" t="s">
        <v>337</v>
      </c>
      <c r="C7" s="15">
        <v>45959</v>
      </c>
    </row>
    <row r="8" spans="2:3" x14ac:dyDescent="0.25">
      <c r="B8" s="14" t="s">
        <v>338</v>
      </c>
      <c r="C8" s="14" t="s">
        <v>333</v>
      </c>
    </row>
    <row r="9" spans="2:3" x14ac:dyDescent="0.25">
      <c r="B9" s="14" t="s">
        <v>339</v>
      </c>
      <c r="C9" s="15">
        <v>45959</v>
      </c>
    </row>
    <row r="10" spans="2:3" x14ac:dyDescent="0.25">
      <c r="B10" s="14" t="s">
        <v>340</v>
      </c>
      <c r="C10" s="14" t="s">
        <v>341</v>
      </c>
    </row>
  </sheetData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4"/>
  <dimension ref="A1:W409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W172" sqref="W172"/>
    </sheetView>
  </sheetViews>
  <sheetFormatPr baseColWidth="10" defaultRowHeight="12.75" x14ac:dyDescent="0.2"/>
  <cols>
    <col min="1" max="1" width="18.28515625" customWidth="1"/>
    <col min="10" max="10" width="11.42578125" style="9" customWidth="1"/>
    <col min="11" max="11" width="19.85546875" bestFit="1" customWidth="1"/>
    <col min="12" max="12" width="6.42578125" customWidth="1"/>
    <col min="13" max="13" width="6.42578125" style="17" customWidth="1"/>
    <col min="14" max="14" width="6.42578125" customWidth="1"/>
    <col min="15" max="15" width="6.42578125" style="5" customWidth="1"/>
    <col min="16" max="16" width="13.28515625" style="5" customWidth="1"/>
  </cols>
  <sheetData>
    <row r="1" spans="1:23" s="7" customFormat="1" x14ac:dyDescent="0.2">
      <c r="A1" s="7" t="s">
        <v>342</v>
      </c>
      <c r="B1" s="7" t="s">
        <v>343</v>
      </c>
      <c r="C1" s="7" t="s">
        <v>344</v>
      </c>
      <c r="D1" s="7" t="s">
        <v>345</v>
      </c>
      <c r="E1" s="7" t="s">
        <v>119</v>
      </c>
      <c r="F1" s="7" t="s">
        <v>74</v>
      </c>
      <c r="G1" s="7" t="s">
        <v>346</v>
      </c>
      <c r="H1" s="7" t="s">
        <v>347</v>
      </c>
      <c r="I1" s="7" t="s">
        <v>348</v>
      </c>
      <c r="J1" s="7" t="s">
        <v>349</v>
      </c>
      <c r="K1" s="7" t="s">
        <v>350</v>
      </c>
      <c r="P1" s="7" t="s">
        <v>351</v>
      </c>
      <c r="R1" s="16" t="s">
        <v>352</v>
      </c>
      <c r="S1" s="16" t="s">
        <v>353</v>
      </c>
      <c r="T1" s="16" t="s">
        <v>354</v>
      </c>
      <c r="U1" s="7" t="s">
        <v>355</v>
      </c>
      <c r="V1" s="7" t="s">
        <v>356</v>
      </c>
    </row>
    <row r="2" spans="1:23" x14ac:dyDescent="0.2">
      <c r="A2" s="3" t="str">
        <f t="shared" ref="A2:A31" ca="1" si="0">B2&amp;"-"&amp;E2&amp;"-"&amp;D2&amp;"-"&amp;C2</f>
        <v>25P-St-1-0</v>
      </c>
      <c r="B2" s="93" t="str">
        <f ca="1">Information!S4</f>
        <v>25P</v>
      </c>
      <c r="C2" s="3">
        <f ca="1">Information!$S$11</f>
        <v>0</v>
      </c>
      <c r="D2" s="3">
        <f ca="1">INDIRECT(R2&amp;"!B"&amp;T2)</f>
        <v>1</v>
      </c>
      <c r="E2" s="103" t="s">
        <v>357</v>
      </c>
      <c r="F2" s="94">
        <f ca="1">INDIRECT(R2&amp;"!C"&amp;T2)</f>
        <v>0</v>
      </c>
      <c r="G2" s="95">
        <f ca="1">INDIRECT(R2&amp;"!D"&amp;T2)</f>
        <v>0</v>
      </c>
      <c r="H2" s="95">
        <f ca="1">INDIRECT(R2&amp;"!E"&amp;T2)</f>
        <v>0</v>
      </c>
      <c r="I2" s="96">
        <f t="shared" ref="I2:I31" ca="1" si="1">IFERROR(VALUE(P2),-999)</f>
        <v>-999</v>
      </c>
      <c r="J2" s="3">
        <f ca="1">IF(ISBLANK(INDIRECT(R2&amp;"!"&amp;S2&amp;U2)),-999,INDIRECT(R2&amp;"!"&amp;S2&amp;U2))</f>
        <v>-999</v>
      </c>
      <c r="K2" s="93" t="str">
        <f ca="1">INDIRECT(R2&amp;"!"&amp;S2&amp;"9")</f>
        <v>Staub</v>
      </c>
      <c r="L2" s="3"/>
      <c r="M2" s="3"/>
      <c r="N2" s="3"/>
      <c r="O2" s="3"/>
      <c r="P2" s="97">
        <f ca="1">IF(ISBLANK(INDIRECT(R2&amp;"!"&amp;S2&amp;T2)),-999,INDIRECT(R2&amp;"!"&amp;S2&amp;T2))</f>
        <v>-999</v>
      </c>
      <c r="Q2" s="3"/>
      <c r="R2" s="99" t="s">
        <v>358</v>
      </c>
      <c r="S2" s="98" t="s">
        <v>359</v>
      </c>
      <c r="T2" s="98">
        <v>13</v>
      </c>
      <c r="U2" s="98">
        <v>62</v>
      </c>
      <c r="V2" s="94">
        <f ca="1">F2+42</f>
        <v>42</v>
      </c>
      <c r="W2" s="3"/>
    </row>
    <row r="3" spans="1:23" x14ac:dyDescent="0.2">
      <c r="A3" s="3" t="str">
        <f t="shared" ca="1" si="0"/>
        <v>25P-St-2-0</v>
      </c>
      <c r="B3" s="93" t="str">
        <f ca="1">B2</f>
        <v>25P</v>
      </c>
      <c r="C3" s="3">
        <f ca="1">Information!$S$11</f>
        <v>0</v>
      </c>
      <c r="D3" s="3">
        <f t="shared" ref="D3:D31" ca="1" si="2">INDIRECT(R3&amp;"!B"&amp;T3)</f>
        <v>2</v>
      </c>
      <c r="E3" s="3" t="str">
        <f>E2</f>
        <v>St</v>
      </c>
      <c r="F3" s="94">
        <f t="shared" ref="F3:F31" ca="1" si="3">INDIRECT(R3&amp;"!C"&amp;T3)</f>
        <v>0</v>
      </c>
      <c r="G3" s="95">
        <f t="shared" ref="G3:G31" ca="1" si="4">INDIRECT(R3&amp;"!D"&amp;T3)</f>
        <v>0</v>
      </c>
      <c r="H3" s="95">
        <f t="shared" ref="H3:H31" ca="1" si="5">INDIRECT(R3&amp;"!E"&amp;T3)</f>
        <v>0</v>
      </c>
      <c r="I3" s="96">
        <f t="shared" ca="1" si="1"/>
        <v>-999</v>
      </c>
      <c r="J3" s="3">
        <f t="shared" ref="J3:J31" ca="1" si="6">IF(ISBLANK(INDIRECT(R3&amp;"!"&amp;S3&amp;U3)),-999,INDIRECT(R3&amp;"!"&amp;S3&amp;U3))</f>
        <v>-999</v>
      </c>
      <c r="K3" s="93" t="str">
        <f t="shared" ref="K3:K31" ca="1" si="7">INDIRECT(R3&amp;"!"&amp;S3&amp;"9")</f>
        <v>Staub</v>
      </c>
      <c r="L3" s="3"/>
      <c r="M3" s="3"/>
      <c r="N3" s="3"/>
      <c r="O3" s="3"/>
      <c r="P3" s="97">
        <f t="shared" ref="P3:P31" ca="1" si="8">IF(ISBLANK(INDIRECT(R3&amp;"!"&amp;S3&amp;T3)),-999,INDIRECT(R3&amp;"!"&amp;S3&amp;T3))</f>
        <v>-999</v>
      </c>
      <c r="Q3" s="3"/>
      <c r="R3" s="98" t="str">
        <f t="shared" ref="R3:S18" si="9">R2</f>
        <v>Results</v>
      </c>
      <c r="S3" s="98" t="str">
        <f t="shared" si="9"/>
        <v>F</v>
      </c>
      <c r="T3" s="98">
        <v>14</v>
      </c>
      <c r="U3" s="98">
        <v>63</v>
      </c>
      <c r="V3" s="94">
        <f t="shared" ref="V3:V10" ca="1" si="10">F3+42</f>
        <v>42</v>
      </c>
      <c r="W3" s="3"/>
    </row>
    <row r="4" spans="1:23" x14ac:dyDescent="0.2">
      <c r="A4" s="3" t="str">
        <f t="shared" ca="1" si="0"/>
        <v>25P-St-3-0</v>
      </c>
      <c r="B4" s="93" t="str">
        <f t="shared" ref="B4:B67" ca="1" si="11">B3</f>
        <v>25P</v>
      </c>
      <c r="C4" s="3">
        <f ca="1">Information!$S$11</f>
        <v>0</v>
      </c>
      <c r="D4" s="3">
        <f t="shared" ca="1" si="2"/>
        <v>3</v>
      </c>
      <c r="E4" s="3" t="str">
        <f t="shared" ref="E4:E16" si="12">E3</f>
        <v>St</v>
      </c>
      <c r="F4" s="94">
        <f t="shared" ca="1" si="3"/>
        <v>0</v>
      </c>
      <c r="G4" s="95">
        <f t="shared" ca="1" si="4"/>
        <v>0</v>
      </c>
      <c r="H4" s="95">
        <f t="shared" ca="1" si="5"/>
        <v>0</v>
      </c>
      <c r="I4" s="96">
        <f t="shared" ca="1" si="1"/>
        <v>-999</v>
      </c>
      <c r="J4" s="3">
        <f t="shared" ca="1" si="6"/>
        <v>-999</v>
      </c>
      <c r="K4" s="93" t="str">
        <f t="shared" ca="1" si="7"/>
        <v>Staub</v>
      </c>
      <c r="L4" s="3"/>
      <c r="M4" s="3"/>
      <c r="N4" s="3"/>
      <c r="O4" s="3"/>
      <c r="P4" s="97">
        <f t="shared" ca="1" si="8"/>
        <v>-999</v>
      </c>
      <c r="Q4" s="3"/>
      <c r="R4" s="98" t="str">
        <f t="shared" si="9"/>
        <v>Results</v>
      </c>
      <c r="S4" s="98" t="str">
        <f t="shared" si="9"/>
        <v>F</v>
      </c>
      <c r="T4" s="98">
        <v>15</v>
      </c>
      <c r="U4" s="98">
        <v>64</v>
      </c>
      <c r="V4" s="94">
        <f t="shared" ca="1" si="10"/>
        <v>42</v>
      </c>
      <c r="W4" s="3"/>
    </row>
    <row r="5" spans="1:23" x14ac:dyDescent="0.2">
      <c r="A5" s="3" t="str">
        <f t="shared" ca="1" si="0"/>
        <v>25P-St-4-0</v>
      </c>
      <c r="B5" s="93" t="str">
        <f t="shared" ca="1" si="11"/>
        <v>25P</v>
      </c>
      <c r="C5" s="3">
        <f ca="1">Information!$S$11</f>
        <v>0</v>
      </c>
      <c r="D5" s="3">
        <f t="shared" ca="1" si="2"/>
        <v>4</v>
      </c>
      <c r="E5" s="3" t="str">
        <f t="shared" si="12"/>
        <v>St</v>
      </c>
      <c r="F5" s="94">
        <f t="shared" ca="1" si="3"/>
        <v>0</v>
      </c>
      <c r="G5" s="95">
        <f t="shared" ca="1" si="4"/>
        <v>0</v>
      </c>
      <c r="H5" s="95">
        <f t="shared" ca="1" si="5"/>
        <v>0</v>
      </c>
      <c r="I5" s="96">
        <f t="shared" ca="1" si="1"/>
        <v>-999</v>
      </c>
      <c r="J5" s="3">
        <f t="shared" ca="1" si="6"/>
        <v>-999</v>
      </c>
      <c r="K5" s="93" t="str">
        <f t="shared" ca="1" si="7"/>
        <v>Staub</v>
      </c>
      <c r="L5" s="3"/>
      <c r="M5" s="3"/>
      <c r="N5" s="3"/>
      <c r="O5" s="3"/>
      <c r="P5" s="97">
        <f t="shared" ca="1" si="8"/>
        <v>-999</v>
      </c>
      <c r="Q5" s="3"/>
      <c r="R5" s="98" t="str">
        <f t="shared" si="9"/>
        <v>Results</v>
      </c>
      <c r="S5" s="98" t="str">
        <f t="shared" si="9"/>
        <v>F</v>
      </c>
      <c r="T5" s="98">
        <v>16</v>
      </c>
      <c r="U5" s="98">
        <v>65</v>
      </c>
      <c r="V5" s="94">
        <f t="shared" ca="1" si="10"/>
        <v>42</v>
      </c>
      <c r="W5" s="3"/>
    </row>
    <row r="6" spans="1:23" x14ac:dyDescent="0.2">
      <c r="A6" s="3" t="str">
        <f t="shared" ca="1" si="0"/>
        <v>25P-St-5-0</v>
      </c>
      <c r="B6" s="93" t="str">
        <f t="shared" ca="1" si="11"/>
        <v>25P</v>
      </c>
      <c r="C6" s="3">
        <f ca="1">Information!$S$11</f>
        <v>0</v>
      </c>
      <c r="D6" s="3">
        <f t="shared" ca="1" si="2"/>
        <v>5</v>
      </c>
      <c r="E6" s="3" t="str">
        <f t="shared" si="12"/>
        <v>St</v>
      </c>
      <c r="F6" s="94">
        <f t="shared" ca="1" si="3"/>
        <v>0</v>
      </c>
      <c r="G6" s="95">
        <f t="shared" ca="1" si="4"/>
        <v>0</v>
      </c>
      <c r="H6" s="95">
        <f t="shared" ca="1" si="5"/>
        <v>0</v>
      </c>
      <c r="I6" s="96">
        <f t="shared" ca="1" si="1"/>
        <v>-999</v>
      </c>
      <c r="J6" s="3">
        <f t="shared" ca="1" si="6"/>
        <v>-999</v>
      </c>
      <c r="K6" s="93" t="str">
        <f t="shared" ca="1" si="7"/>
        <v>Staub</v>
      </c>
      <c r="L6" s="3"/>
      <c r="M6" s="3"/>
      <c r="N6" s="3"/>
      <c r="O6" s="3"/>
      <c r="P6" s="97">
        <f t="shared" ca="1" si="8"/>
        <v>-999</v>
      </c>
      <c r="Q6" s="3"/>
      <c r="R6" s="98" t="str">
        <f t="shared" si="9"/>
        <v>Results</v>
      </c>
      <c r="S6" s="98" t="str">
        <f t="shared" si="9"/>
        <v>F</v>
      </c>
      <c r="T6" s="98">
        <v>17</v>
      </c>
      <c r="U6" s="98">
        <v>66</v>
      </c>
      <c r="V6" s="94">
        <f t="shared" ca="1" si="10"/>
        <v>42</v>
      </c>
      <c r="W6" s="3"/>
    </row>
    <row r="7" spans="1:23" x14ac:dyDescent="0.2">
      <c r="A7" s="3" t="str">
        <f t="shared" ca="1" si="0"/>
        <v>25P-St-6-0</v>
      </c>
      <c r="B7" s="93" t="str">
        <f t="shared" ca="1" si="11"/>
        <v>25P</v>
      </c>
      <c r="C7" s="3">
        <f ca="1">Information!$S$11</f>
        <v>0</v>
      </c>
      <c r="D7" s="3">
        <f t="shared" ca="1" si="2"/>
        <v>6</v>
      </c>
      <c r="E7" s="3" t="str">
        <f t="shared" si="12"/>
        <v>St</v>
      </c>
      <c r="F7" s="94">
        <f t="shared" ca="1" si="3"/>
        <v>0</v>
      </c>
      <c r="G7" s="95">
        <f t="shared" ca="1" si="4"/>
        <v>0</v>
      </c>
      <c r="H7" s="95">
        <f t="shared" ca="1" si="5"/>
        <v>0</v>
      </c>
      <c r="I7" s="96">
        <f t="shared" ca="1" si="1"/>
        <v>-999</v>
      </c>
      <c r="J7" s="3">
        <f t="shared" ca="1" si="6"/>
        <v>-999</v>
      </c>
      <c r="K7" s="93" t="str">
        <f t="shared" ca="1" si="7"/>
        <v>Staub</v>
      </c>
      <c r="L7" s="3"/>
      <c r="M7" s="3"/>
      <c r="N7" s="3"/>
      <c r="O7" s="3"/>
      <c r="P7" s="97">
        <f t="shared" ca="1" si="8"/>
        <v>-999</v>
      </c>
      <c r="Q7" s="3"/>
      <c r="R7" s="98" t="str">
        <f t="shared" si="9"/>
        <v>Results</v>
      </c>
      <c r="S7" s="98" t="str">
        <f t="shared" si="9"/>
        <v>F</v>
      </c>
      <c r="T7" s="98">
        <v>18</v>
      </c>
      <c r="U7" s="98">
        <v>67</v>
      </c>
      <c r="V7" s="94">
        <f t="shared" ca="1" si="10"/>
        <v>42</v>
      </c>
      <c r="W7" s="3"/>
    </row>
    <row r="8" spans="1:23" x14ac:dyDescent="0.2">
      <c r="A8" s="3" t="str">
        <f t="shared" ca="1" si="0"/>
        <v>25P-St-7-0</v>
      </c>
      <c r="B8" s="93" t="str">
        <f t="shared" ca="1" si="11"/>
        <v>25P</v>
      </c>
      <c r="C8" s="3">
        <f ca="1">Information!$S$11</f>
        <v>0</v>
      </c>
      <c r="D8" s="3">
        <f t="shared" ca="1" si="2"/>
        <v>7</v>
      </c>
      <c r="E8" s="3" t="str">
        <f t="shared" si="12"/>
        <v>St</v>
      </c>
      <c r="F8" s="94">
        <f t="shared" ca="1" si="3"/>
        <v>0</v>
      </c>
      <c r="G8" s="95">
        <f t="shared" ca="1" si="4"/>
        <v>0</v>
      </c>
      <c r="H8" s="95">
        <f t="shared" ca="1" si="5"/>
        <v>0</v>
      </c>
      <c r="I8" s="96">
        <f t="shared" ca="1" si="1"/>
        <v>-999</v>
      </c>
      <c r="J8" s="3">
        <f t="shared" ca="1" si="6"/>
        <v>-999</v>
      </c>
      <c r="K8" s="93" t="str">
        <f t="shared" ca="1" si="7"/>
        <v>Staub</v>
      </c>
      <c r="L8" s="3"/>
      <c r="M8" s="3"/>
      <c r="N8" s="3"/>
      <c r="O8" s="3"/>
      <c r="P8" s="97">
        <f t="shared" ca="1" si="8"/>
        <v>-999</v>
      </c>
      <c r="Q8" s="3"/>
      <c r="R8" s="98" t="str">
        <f t="shared" si="9"/>
        <v>Results</v>
      </c>
      <c r="S8" s="98" t="str">
        <f t="shared" si="9"/>
        <v>F</v>
      </c>
      <c r="T8" s="98">
        <v>19</v>
      </c>
      <c r="U8" s="98">
        <v>68</v>
      </c>
      <c r="V8" s="94">
        <f t="shared" ca="1" si="10"/>
        <v>42</v>
      </c>
      <c r="W8" s="3"/>
    </row>
    <row r="9" spans="1:23" x14ac:dyDescent="0.2">
      <c r="A9" s="3" t="str">
        <f t="shared" ca="1" si="0"/>
        <v>25P-St-8-0</v>
      </c>
      <c r="B9" s="93" t="str">
        <f t="shared" ca="1" si="11"/>
        <v>25P</v>
      </c>
      <c r="C9" s="3">
        <f ca="1">Information!$S$11</f>
        <v>0</v>
      </c>
      <c r="D9" s="3">
        <f t="shared" ca="1" si="2"/>
        <v>8</v>
      </c>
      <c r="E9" s="3" t="str">
        <f t="shared" si="12"/>
        <v>St</v>
      </c>
      <c r="F9" s="94">
        <f t="shared" ca="1" si="3"/>
        <v>0</v>
      </c>
      <c r="G9" s="95">
        <f t="shared" ca="1" si="4"/>
        <v>0</v>
      </c>
      <c r="H9" s="95">
        <f t="shared" ca="1" si="5"/>
        <v>0</v>
      </c>
      <c r="I9" s="96">
        <f t="shared" ca="1" si="1"/>
        <v>-999</v>
      </c>
      <c r="J9" s="3">
        <f t="shared" ca="1" si="6"/>
        <v>-999</v>
      </c>
      <c r="K9" s="93" t="str">
        <f t="shared" ca="1" si="7"/>
        <v>Staub</v>
      </c>
      <c r="L9" s="3"/>
      <c r="M9" s="3"/>
      <c r="N9" s="3"/>
      <c r="O9" s="3"/>
      <c r="P9" s="97">
        <f t="shared" ca="1" si="8"/>
        <v>-999</v>
      </c>
      <c r="Q9" s="3"/>
      <c r="R9" s="98" t="str">
        <f t="shared" si="9"/>
        <v>Results</v>
      </c>
      <c r="S9" s="98" t="str">
        <f t="shared" si="9"/>
        <v>F</v>
      </c>
      <c r="T9" s="98">
        <v>20</v>
      </c>
      <c r="U9" s="98">
        <v>69</v>
      </c>
      <c r="V9" s="94">
        <f t="shared" ca="1" si="10"/>
        <v>42</v>
      </c>
      <c r="W9" s="3"/>
    </row>
    <row r="10" spans="1:23" x14ac:dyDescent="0.2">
      <c r="A10" s="3" t="str">
        <f t="shared" ca="1" si="0"/>
        <v>25P-St-9-0</v>
      </c>
      <c r="B10" s="93" t="str">
        <f t="shared" ca="1" si="11"/>
        <v>25P</v>
      </c>
      <c r="C10" s="3">
        <f ca="1">Information!$S$11</f>
        <v>0</v>
      </c>
      <c r="D10" s="3">
        <f t="shared" ca="1" si="2"/>
        <v>9</v>
      </c>
      <c r="E10" s="3" t="str">
        <f t="shared" si="12"/>
        <v>St</v>
      </c>
      <c r="F10" s="94">
        <f t="shared" ca="1" si="3"/>
        <v>0</v>
      </c>
      <c r="G10" s="95">
        <f t="shared" ca="1" si="4"/>
        <v>0</v>
      </c>
      <c r="H10" s="95">
        <f t="shared" ca="1" si="5"/>
        <v>0</v>
      </c>
      <c r="I10" s="96">
        <f t="shared" ca="1" si="1"/>
        <v>-999</v>
      </c>
      <c r="J10" s="3">
        <f t="shared" ca="1" si="6"/>
        <v>-999</v>
      </c>
      <c r="K10" s="93" t="str">
        <f t="shared" ca="1" si="7"/>
        <v>Staub</v>
      </c>
      <c r="L10" s="3"/>
      <c r="M10" s="3"/>
      <c r="N10" s="3"/>
      <c r="O10" s="3"/>
      <c r="P10" s="97">
        <f t="shared" ca="1" si="8"/>
        <v>-999</v>
      </c>
      <c r="Q10" s="3"/>
      <c r="R10" s="98" t="str">
        <f t="shared" si="9"/>
        <v>Results</v>
      </c>
      <c r="S10" s="98" t="str">
        <f t="shared" si="9"/>
        <v>F</v>
      </c>
      <c r="T10" s="98">
        <v>21</v>
      </c>
      <c r="U10" s="98">
        <v>70</v>
      </c>
      <c r="V10" s="94">
        <f t="shared" ca="1" si="10"/>
        <v>42</v>
      </c>
      <c r="W10" s="3"/>
    </row>
    <row r="11" spans="1:23" x14ac:dyDescent="0.2">
      <c r="A11" s="3" t="str">
        <f t="shared" ca="1" si="0"/>
        <v>25P-St-10-0</v>
      </c>
      <c r="B11" s="93" t="str">
        <f t="shared" ca="1" si="11"/>
        <v>25P</v>
      </c>
      <c r="C11" s="3">
        <f ca="1">Information!$S$11</f>
        <v>0</v>
      </c>
      <c r="D11" s="3">
        <f t="shared" ca="1" si="2"/>
        <v>10</v>
      </c>
      <c r="E11" s="3" t="str">
        <f t="shared" si="12"/>
        <v>St</v>
      </c>
      <c r="F11" s="94">
        <f t="shared" ca="1" si="3"/>
        <v>0</v>
      </c>
      <c r="G11" s="95">
        <f t="shared" ca="1" si="4"/>
        <v>0</v>
      </c>
      <c r="H11" s="95">
        <f t="shared" ca="1" si="5"/>
        <v>0</v>
      </c>
      <c r="I11" s="96">
        <f t="shared" ca="1" si="1"/>
        <v>-999</v>
      </c>
      <c r="J11" s="3">
        <f t="shared" ca="1" si="6"/>
        <v>-999</v>
      </c>
      <c r="K11" s="93" t="str">
        <f t="shared" ca="1" si="7"/>
        <v>Staub</v>
      </c>
      <c r="L11" s="3"/>
      <c r="M11" s="3"/>
      <c r="N11" s="3"/>
      <c r="O11" s="3"/>
      <c r="P11" s="97">
        <f t="shared" ca="1" si="8"/>
        <v>-999</v>
      </c>
      <c r="Q11" s="3"/>
      <c r="R11" s="98" t="str">
        <f t="shared" si="9"/>
        <v>Results</v>
      </c>
      <c r="S11" s="98" t="str">
        <f t="shared" si="9"/>
        <v>F</v>
      </c>
      <c r="T11" s="98">
        <v>22</v>
      </c>
      <c r="U11" s="98">
        <v>71</v>
      </c>
      <c r="V11" s="94">
        <f ca="1">F11+42</f>
        <v>42</v>
      </c>
      <c r="W11" s="3"/>
    </row>
    <row r="12" spans="1:23" x14ac:dyDescent="0.2">
      <c r="A12" s="3" t="str">
        <f t="shared" ca="1" si="0"/>
        <v>25P-St-11-0</v>
      </c>
      <c r="B12" s="93" t="str">
        <f t="shared" ca="1" si="11"/>
        <v>25P</v>
      </c>
      <c r="C12" s="3">
        <f ca="1">Information!$S$11</f>
        <v>0</v>
      </c>
      <c r="D12" s="3">
        <f t="shared" ca="1" si="2"/>
        <v>11</v>
      </c>
      <c r="E12" s="3" t="str">
        <f t="shared" si="12"/>
        <v>St</v>
      </c>
      <c r="F12" s="94">
        <f t="shared" ca="1" si="3"/>
        <v>0</v>
      </c>
      <c r="G12" s="95">
        <f t="shared" ca="1" si="4"/>
        <v>0</v>
      </c>
      <c r="H12" s="95">
        <f t="shared" ca="1" si="5"/>
        <v>0</v>
      </c>
      <c r="I12" s="96">
        <f t="shared" ca="1" si="1"/>
        <v>-999</v>
      </c>
      <c r="J12" s="3">
        <f t="shared" ca="1" si="6"/>
        <v>-999</v>
      </c>
      <c r="K12" s="93" t="str">
        <f t="shared" ca="1" si="7"/>
        <v>Staub</v>
      </c>
      <c r="L12" s="3"/>
      <c r="M12" s="3"/>
      <c r="N12" s="3"/>
      <c r="O12" s="3"/>
      <c r="P12" s="97">
        <f t="shared" ca="1" si="8"/>
        <v>-999</v>
      </c>
      <c r="Q12" s="3"/>
      <c r="R12" s="98" t="str">
        <f t="shared" si="9"/>
        <v>Results</v>
      </c>
      <c r="S12" s="98" t="str">
        <f t="shared" si="9"/>
        <v>F</v>
      </c>
      <c r="T12" s="98">
        <v>24</v>
      </c>
      <c r="U12" s="98">
        <v>72</v>
      </c>
      <c r="V12" s="94">
        <f t="shared" ref="V12:V75" ca="1" si="13">F12+42</f>
        <v>42</v>
      </c>
      <c r="W12" s="3"/>
    </row>
    <row r="13" spans="1:23" x14ac:dyDescent="0.2">
      <c r="A13" s="3" t="str">
        <f t="shared" ca="1" si="0"/>
        <v>25P-St-12-0</v>
      </c>
      <c r="B13" s="93" t="str">
        <f t="shared" ca="1" si="11"/>
        <v>25P</v>
      </c>
      <c r="C13" s="3">
        <f ca="1">Information!$S$11</f>
        <v>0</v>
      </c>
      <c r="D13" s="3">
        <f t="shared" ca="1" si="2"/>
        <v>12</v>
      </c>
      <c r="E13" s="3" t="str">
        <f t="shared" si="12"/>
        <v>St</v>
      </c>
      <c r="F13" s="94">
        <f t="shared" ca="1" si="3"/>
        <v>0</v>
      </c>
      <c r="G13" s="95">
        <f t="shared" ca="1" si="4"/>
        <v>0</v>
      </c>
      <c r="H13" s="95">
        <f t="shared" ca="1" si="5"/>
        <v>0</v>
      </c>
      <c r="I13" s="96">
        <f t="shared" ca="1" si="1"/>
        <v>-999</v>
      </c>
      <c r="J13" s="3">
        <f t="shared" ca="1" si="6"/>
        <v>-999</v>
      </c>
      <c r="K13" s="93" t="str">
        <f t="shared" ca="1" si="7"/>
        <v>Staub</v>
      </c>
      <c r="L13" s="3"/>
      <c r="M13" s="3"/>
      <c r="N13" s="3"/>
      <c r="O13" s="3"/>
      <c r="P13" s="97">
        <f t="shared" ca="1" si="8"/>
        <v>-999</v>
      </c>
      <c r="Q13" s="3"/>
      <c r="R13" s="98" t="str">
        <f t="shared" si="9"/>
        <v>Results</v>
      </c>
      <c r="S13" s="98" t="str">
        <f t="shared" si="9"/>
        <v>F</v>
      </c>
      <c r="T13" s="98">
        <v>25</v>
      </c>
      <c r="U13" s="98">
        <v>73</v>
      </c>
      <c r="V13" s="94">
        <f t="shared" ca="1" si="13"/>
        <v>42</v>
      </c>
      <c r="W13" s="3"/>
    </row>
    <row r="14" spans="1:23" x14ac:dyDescent="0.2">
      <c r="A14" s="3" t="str">
        <f t="shared" ca="1" si="0"/>
        <v>25P-St-13-0</v>
      </c>
      <c r="B14" s="93" t="str">
        <f t="shared" ca="1" si="11"/>
        <v>25P</v>
      </c>
      <c r="C14" s="3">
        <f ca="1">Information!$S$11</f>
        <v>0</v>
      </c>
      <c r="D14" s="3">
        <f t="shared" ca="1" si="2"/>
        <v>13</v>
      </c>
      <c r="E14" s="3" t="str">
        <f t="shared" si="12"/>
        <v>St</v>
      </c>
      <c r="F14" s="94">
        <f t="shared" ca="1" si="3"/>
        <v>0</v>
      </c>
      <c r="G14" s="95">
        <f t="shared" ca="1" si="4"/>
        <v>0</v>
      </c>
      <c r="H14" s="95">
        <f t="shared" ca="1" si="5"/>
        <v>0</v>
      </c>
      <c r="I14" s="96">
        <f t="shared" ca="1" si="1"/>
        <v>-999</v>
      </c>
      <c r="J14" s="3">
        <f t="shared" ca="1" si="6"/>
        <v>-999</v>
      </c>
      <c r="K14" s="93" t="str">
        <f t="shared" ca="1" si="7"/>
        <v>Staub</v>
      </c>
      <c r="L14" s="3"/>
      <c r="M14" s="3"/>
      <c r="N14" s="3"/>
      <c r="O14" s="3"/>
      <c r="P14" s="97">
        <f t="shared" ca="1" si="8"/>
        <v>-999</v>
      </c>
      <c r="Q14" s="3"/>
      <c r="R14" s="98" t="str">
        <f t="shared" si="9"/>
        <v>Results</v>
      </c>
      <c r="S14" s="98" t="str">
        <f t="shared" si="9"/>
        <v>F</v>
      </c>
      <c r="T14" s="98">
        <v>26</v>
      </c>
      <c r="U14" s="98">
        <v>74</v>
      </c>
      <c r="V14" s="94">
        <f t="shared" ca="1" si="13"/>
        <v>42</v>
      </c>
      <c r="W14" s="3"/>
    </row>
    <row r="15" spans="1:23" x14ac:dyDescent="0.2">
      <c r="A15" s="3" t="str">
        <f t="shared" ca="1" si="0"/>
        <v>25P-St-14-0</v>
      </c>
      <c r="B15" s="93" t="str">
        <f t="shared" ca="1" si="11"/>
        <v>25P</v>
      </c>
      <c r="C15" s="3">
        <f ca="1">Information!$S$11</f>
        <v>0</v>
      </c>
      <c r="D15" s="3">
        <f t="shared" ca="1" si="2"/>
        <v>14</v>
      </c>
      <c r="E15" s="3" t="str">
        <f t="shared" si="12"/>
        <v>St</v>
      </c>
      <c r="F15" s="94">
        <f t="shared" ca="1" si="3"/>
        <v>0</v>
      </c>
      <c r="G15" s="95">
        <f t="shared" ca="1" si="4"/>
        <v>0</v>
      </c>
      <c r="H15" s="95">
        <f t="shared" ca="1" si="5"/>
        <v>0</v>
      </c>
      <c r="I15" s="96">
        <f t="shared" ca="1" si="1"/>
        <v>-999</v>
      </c>
      <c r="J15" s="3">
        <f t="shared" ca="1" si="6"/>
        <v>-999</v>
      </c>
      <c r="K15" s="93" t="str">
        <f t="shared" ca="1" si="7"/>
        <v>Staub</v>
      </c>
      <c r="L15" s="3"/>
      <c r="M15" s="3"/>
      <c r="N15" s="3"/>
      <c r="O15" s="3"/>
      <c r="P15" s="97">
        <f t="shared" ca="1" si="8"/>
        <v>-999</v>
      </c>
      <c r="Q15" s="3"/>
      <c r="R15" s="98" t="str">
        <f t="shared" si="9"/>
        <v>Results</v>
      </c>
      <c r="S15" s="98" t="str">
        <f t="shared" si="9"/>
        <v>F</v>
      </c>
      <c r="T15" s="98">
        <v>27</v>
      </c>
      <c r="U15" s="98">
        <v>75</v>
      </c>
      <c r="V15" s="94">
        <f t="shared" ca="1" si="13"/>
        <v>42</v>
      </c>
      <c r="W15" s="3"/>
    </row>
    <row r="16" spans="1:23" x14ac:dyDescent="0.2">
      <c r="A16" s="3" t="str">
        <f t="shared" ca="1" si="0"/>
        <v>25P-St-15-0</v>
      </c>
      <c r="B16" s="93" t="str">
        <f t="shared" ca="1" si="11"/>
        <v>25P</v>
      </c>
      <c r="C16" s="3">
        <f ca="1">Information!$S$11</f>
        <v>0</v>
      </c>
      <c r="D16" s="3">
        <f t="shared" ca="1" si="2"/>
        <v>15</v>
      </c>
      <c r="E16" s="3" t="str">
        <f t="shared" si="12"/>
        <v>St</v>
      </c>
      <c r="F16" s="94">
        <f t="shared" ca="1" si="3"/>
        <v>0</v>
      </c>
      <c r="G16" s="95">
        <f t="shared" ca="1" si="4"/>
        <v>0</v>
      </c>
      <c r="H16" s="95">
        <f t="shared" ca="1" si="5"/>
        <v>0</v>
      </c>
      <c r="I16" s="96">
        <f t="shared" ca="1" si="1"/>
        <v>-999</v>
      </c>
      <c r="J16" s="3">
        <f t="shared" ca="1" si="6"/>
        <v>-999</v>
      </c>
      <c r="K16" s="93" t="str">
        <f t="shared" ca="1" si="7"/>
        <v>Staub</v>
      </c>
      <c r="L16" s="3"/>
      <c r="M16" s="3"/>
      <c r="N16" s="3"/>
      <c r="O16" s="3"/>
      <c r="P16" s="97">
        <f t="shared" ca="1" si="8"/>
        <v>-999</v>
      </c>
      <c r="Q16" s="3"/>
      <c r="R16" s="98" t="str">
        <f t="shared" si="9"/>
        <v>Results</v>
      </c>
      <c r="S16" s="98" t="str">
        <f t="shared" si="9"/>
        <v>F</v>
      </c>
      <c r="T16" s="98">
        <v>28</v>
      </c>
      <c r="U16" s="98">
        <v>76</v>
      </c>
      <c r="V16" s="94">
        <f t="shared" ca="1" si="13"/>
        <v>42</v>
      </c>
      <c r="W16" s="3"/>
    </row>
    <row r="17" spans="1:23" x14ac:dyDescent="0.2">
      <c r="A17" s="3" t="str">
        <f t="shared" ca="1" si="0"/>
        <v>25P-Cd-1-0</v>
      </c>
      <c r="B17" s="93" t="str">
        <f t="shared" ca="1" si="11"/>
        <v>25P</v>
      </c>
      <c r="C17" s="3">
        <f ca="1">Information!$S$11</f>
        <v>0</v>
      </c>
      <c r="D17" s="3">
        <f t="shared" ca="1" si="2"/>
        <v>1</v>
      </c>
      <c r="E17" s="103" t="s">
        <v>120</v>
      </c>
      <c r="F17" s="94">
        <f t="shared" ca="1" si="3"/>
        <v>0</v>
      </c>
      <c r="G17" s="95">
        <f t="shared" ca="1" si="4"/>
        <v>0</v>
      </c>
      <c r="H17" s="95">
        <f t="shared" ca="1" si="5"/>
        <v>0</v>
      </c>
      <c r="I17" s="96">
        <f t="shared" ca="1" si="1"/>
        <v>-999</v>
      </c>
      <c r="J17" s="3">
        <f t="shared" ca="1" si="6"/>
        <v>-999</v>
      </c>
      <c r="K17" s="93" t="str">
        <f t="shared" ca="1" si="7"/>
        <v>Cadmium</v>
      </c>
      <c r="L17" s="3"/>
      <c r="M17" s="3"/>
      <c r="N17" s="3"/>
      <c r="O17" s="3"/>
      <c r="P17" s="97">
        <f t="shared" ca="1" si="8"/>
        <v>-999</v>
      </c>
      <c r="Q17" s="3"/>
      <c r="R17" s="98" t="str">
        <f t="shared" si="9"/>
        <v>Results</v>
      </c>
      <c r="S17" s="98" t="s">
        <v>256</v>
      </c>
      <c r="T17" s="98">
        <f>T2</f>
        <v>13</v>
      </c>
      <c r="U17" s="98">
        <f>U2</f>
        <v>62</v>
      </c>
      <c r="V17" s="94">
        <f t="shared" ca="1" si="13"/>
        <v>42</v>
      </c>
      <c r="W17" s="3"/>
    </row>
    <row r="18" spans="1:23" x14ac:dyDescent="0.2">
      <c r="A18" s="3" t="str">
        <f t="shared" ca="1" si="0"/>
        <v>25P-Cd-2-0</v>
      </c>
      <c r="B18" s="93" t="str">
        <f t="shared" ca="1" si="11"/>
        <v>25P</v>
      </c>
      <c r="C18" s="3">
        <f ca="1">Information!$S$11</f>
        <v>0</v>
      </c>
      <c r="D18" s="3">
        <f t="shared" ca="1" si="2"/>
        <v>2</v>
      </c>
      <c r="E18" s="3" t="str">
        <f>E17</f>
        <v>Cd</v>
      </c>
      <c r="F18" s="94">
        <f t="shared" ca="1" si="3"/>
        <v>0</v>
      </c>
      <c r="G18" s="95">
        <f t="shared" ca="1" si="4"/>
        <v>0</v>
      </c>
      <c r="H18" s="95">
        <f t="shared" ca="1" si="5"/>
        <v>0</v>
      </c>
      <c r="I18" s="96">
        <f t="shared" ca="1" si="1"/>
        <v>-999</v>
      </c>
      <c r="J18" s="3">
        <f t="shared" ca="1" si="6"/>
        <v>-999</v>
      </c>
      <c r="K18" s="93" t="str">
        <f t="shared" ca="1" si="7"/>
        <v>Cadmium</v>
      </c>
      <c r="L18" s="3"/>
      <c r="M18" s="3"/>
      <c r="N18" s="3"/>
      <c r="O18" s="3"/>
      <c r="P18" s="97">
        <f t="shared" ca="1" si="8"/>
        <v>-999</v>
      </c>
      <c r="Q18" s="3"/>
      <c r="R18" s="98" t="str">
        <f t="shared" si="9"/>
        <v>Results</v>
      </c>
      <c r="S18" s="98" t="str">
        <f t="shared" si="9"/>
        <v>H</v>
      </c>
      <c r="T18" s="98">
        <f t="shared" ref="T18:U31" si="14">T3</f>
        <v>14</v>
      </c>
      <c r="U18" s="98">
        <f t="shared" si="14"/>
        <v>63</v>
      </c>
      <c r="V18" s="94">
        <f t="shared" ca="1" si="13"/>
        <v>42</v>
      </c>
      <c r="W18" s="3"/>
    </row>
    <row r="19" spans="1:23" x14ac:dyDescent="0.2">
      <c r="A19" s="3" t="str">
        <f t="shared" ca="1" si="0"/>
        <v>25P-Cd-3-0</v>
      </c>
      <c r="B19" s="93" t="str">
        <f t="shared" ca="1" si="11"/>
        <v>25P</v>
      </c>
      <c r="C19" s="3">
        <f ca="1">Information!$S$11</f>
        <v>0</v>
      </c>
      <c r="D19" s="3">
        <f t="shared" ca="1" si="2"/>
        <v>3</v>
      </c>
      <c r="E19" s="3" t="str">
        <f t="shared" ref="E19:E31" si="15">E18</f>
        <v>Cd</v>
      </c>
      <c r="F19" s="94">
        <f t="shared" ca="1" si="3"/>
        <v>0</v>
      </c>
      <c r="G19" s="95">
        <f t="shared" ca="1" si="4"/>
        <v>0</v>
      </c>
      <c r="H19" s="95">
        <f t="shared" ca="1" si="5"/>
        <v>0</v>
      </c>
      <c r="I19" s="96">
        <f t="shared" ca="1" si="1"/>
        <v>-999</v>
      </c>
      <c r="J19" s="3">
        <f t="shared" ca="1" si="6"/>
        <v>-999</v>
      </c>
      <c r="K19" s="93" t="str">
        <f t="shared" ca="1" si="7"/>
        <v>Cadmium</v>
      </c>
      <c r="L19" s="3"/>
      <c r="M19" s="3"/>
      <c r="N19" s="3"/>
      <c r="O19" s="3"/>
      <c r="P19" s="97">
        <f t="shared" ca="1" si="8"/>
        <v>-999</v>
      </c>
      <c r="Q19" s="3"/>
      <c r="R19" s="98" t="str">
        <f t="shared" ref="R19:S31" si="16">R18</f>
        <v>Results</v>
      </c>
      <c r="S19" s="98" t="str">
        <f t="shared" si="16"/>
        <v>H</v>
      </c>
      <c r="T19" s="98">
        <f t="shared" si="14"/>
        <v>15</v>
      </c>
      <c r="U19" s="98">
        <f t="shared" si="14"/>
        <v>64</v>
      </c>
      <c r="V19" s="94">
        <f t="shared" ca="1" si="13"/>
        <v>42</v>
      </c>
      <c r="W19" s="3"/>
    </row>
    <row r="20" spans="1:23" x14ac:dyDescent="0.2">
      <c r="A20" s="3" t="str">
        <f t="shared" ca="1" si="0"/>
        <v>25P-Cd-4-0</v>
      </c>
      <c r="B20" s="93" t="str">
        <f t="shared" ca="1" si="11"/>
        <v>25P</v>
      </c>
      <c r="C20" s="3">
        <f ca="1">Information!$S$11</f>
        <v>0</v>
      </c>
      <c r="D20" s="3">
        <f t="shared" ca="1" si="2"/>
        <v>4</v>
      </c>
      <c r="E20" s="3" t="str">
        <f t="shared" si="15"/>
        <v>Cd</v>
      </c>
      <c r="F20" s="94">
        <f t="shared" ca="1" si="3"/>
        <v>0</v>
      </c>
      <c r="G20" s="95">
        <f t="shared" ca="1" si="4"/>
        <v>0</v>
      </c>
      <c r="H20" s="95">
        <f t="shared" ca="1" si="5"/>
        <v>0</v>
      </c>
      <c r="I20" s="96">
        <f t="shared" ca="1" si="1"/>
        <v>-999</v>
      </c>
      <c r="J20" s="3">
        <f t="shared" ca="1" si="6"/>
        <v>-999</v>
      </c>
      <c r="K20" s="93" t="str">
        <f t="shared" ca="1" si="7"/>
        <v>Cadmium</v>
      </c>
      <c r="L20" s="3"/>
      <c r="M20" s="3"/>
      <c r="N20" s="3"/>
      <c r="O20" s="3"/>
      <c r="P20" s="97">
        <f t="shared" ca="1" si="8"/>
        <v>-999</v>
      </c>
      <c r="Q20" s="3"/>
      <c r="R20" s="98" t="str">
        <f t="shared" si="16"/>
        <v>Results</v>
      </c>
      <c r="S20" s="98" t="str">
        <f t="shared" si="16"/>
        <v>H</v>
      </c>
      <c r="T20" s="98">
        <f t="shared" si="14"/>
        <v>16</v>
      </c>
      <c r="U20" s="98">
        <f t="shared" si="14"/>
        <v>65</v>
      </c>
      <c r="V20" s="94">
        <f t="shared" ca="1" si="13"/>
        <v>42</v>
      </c>
      <c r="W20" s="3"/>
    </row>
    <row r="21" spans="1:23" x14ac:dyDescent="0.2">
      <c r="A21" s="3" t="str">
        <f t="shared" ca="1" si="0"/>
        <v>25P-Cd-5-0</v>
      </c>
      <c r="B21" s="93" t="str">
        <f t="shared" ca="1" si="11"/>
        <v>25P</v>
      </c>
      <c r="C21" s="3">
        <f ca="1">Information!$S$11</f>
        <v>0</v>
      </c>
      <c r="D21" s="3">
        <f t="shared" ca="1" si="2"/>
        <v>5</v>
      </c>
      <c r="E21" s="3" t="str">
        <f t="shared" si="15"/>
        <v>Cd</v>
      </c>
      <c r="F21" s="94">
        <f t="shared" ca="1" si="3"/>
        <v>0</v>
      </c>
      <c r="G21" s="95">
        <f t="shared" ca="1" si="4"/>
        <v>0</v>
      </c>
      <c r="H21" s="95">
        <f t="shared" ca="1" si="5"/>
        <v>0</v>
      </c>
      <c r="I21" s="96">
        <f t="shared" ca="1" si="1"/>
        <v>-999</v>
      </c>
      <c r="J21" s="3">
        <f t="shared" ca="1" si="6"/>
        <v>-999</v>
      </c>
      <c r="K21" s="93" t="str">
        <f t="shared" ca="1" si="7"/>
        <v>Cadmium</v>
      </c>
      <c r="L21" s="3"/>
      <c r="M21" s="3"/>
      <c r="N21" s="3"/>
      <c r="O21" s="3"/>
      <c r="P21" s="97">
        <f t="shared" ca="1" si="8"/>
        <v>-999</v>
      </c>
      <c r="Q21" s="3"/>
      <c r="R21" s="98" t="str">
        <f t="shared" si="16"/>
        <v>Results</v>
      </c>
      <c r="S21" s="98" t="str">
        <f t="shared" si="16"/>
        <v>H</v>
      </c>
      <c r="T21" s="98">
        <f t="shared" si="14"/>
        <v>17</v>
      </c>
      <c r="U21" s="98">
        <f t="shared" si="14"/>
        <v>66</v>
      </c>
      <c r="V21" s="94">
        <f t="shared" ca="1" si="13"/>
        <v>42</v>
      </c>
      <c r="W21" s="3"/>
    </row>
    <row r="22" spans="1:23" x14ac:dyDescent="0.2">
      <c r="A22" s="3" t="str">
        <f t="shared" ca="1" si="0"/>
        <v>25P-Cd-6-0</v>
      </c>
      <c r="B22" s="93" t="str">
        <f t="shared" ca="1" si="11"/>
        <v>25P</v>
      </c>
      <c r="C22" s="3">
        <f ca="1">Information!$S$11</f>
        <v>0</v>
      </c>
      <c r="D22" s="3">
        <f t="shared" ca="1" si="2"/>
        <v>6</v>
      </c>
      <c r="E22" s="3" t="str">
        <f t="shared" si="15"/>
        <v>Cd</v>
      </c>
      <c r="F22" s="94">
        <f t="shared" ca="1" si="3"/>
        <v>0</v>
      </c>
      <c r="G22" s="95">
        <f t="shared" ca="1" si="4"/>
        <v>0</v>
      </c>
      <c r="H22" s="95">
        <f t="shared" ca="1" si="5"/>
        <v>0</v>
      </c>
      <c r="I22" s="96">
        <f t="shared" ca="1" si="1"/>
        <v>-999</v>
      </c>
      <c r="J22" s="3">
        <f t="shared" ca="1" si="6"/>
        <v>-999</v>
      </c>
      <c r="K22" s="93" t="str">
        <f t="shared" ca="1" si="7"/>
        <v>Cadmium</v>
      </c>
      <c r="L22" s="3"/>
      <c r="M22" s="3"/>
      <c r="N22" s="3"/>
      <c r="O22" s="3"/>
      <c r="P22" s="97">
        <f t="shared" ca="1" si="8"/>
        <v>-999</v>
      </c>
      <c r="Q22" s="3"/>
      <c r="R22" s="98" t="str">
        <f t="shared" si="16"/>
        <v>Results</v>
      </c>
      <c r="S22" s="98" t="str">
        <f t="shared" si="16"/>
        <v>H</v>
      </c>
      <c r="T22" s="98">
        <f t="shared" si="14"/>
        <v>18</v>
      </c>
      <c r="U22" s="98">
        <f t="shared" si="14"/>
        <v>67</v>
      </c>
      <c r="V22" s="94">
        <f t="shared" ca="1" si="13"/>
        <v>42</v>
      </c>
      <c r="W22" s="3"/>
    </row>
    <row r="23" spans="1:23" x14ac:dyDescent="0.2">
      <c r="A23" s="3" t="str">
        <f t="shared" ca="1" si="0"/>
        <v>25P-Cd-7-0</v>
      </c>
      <c r="B23" s="93" t="str">
        <f t="shared" ca="1" si="11"/>
        <v>25P</v>
      </c>
      <c r="C23" s="3">
        <f ca="1">Information!$S$11</f>
        <v>0</v>
      </c>
      <c r="D23" s="3">
        <f t="shared" ca="1" si="2"/>
        <v>7</v>
      </c>
      <c r="E23" s="3" t="str">
        <f t="shared" si="15"/>
        <v>Cd</v>
      </c>
      <c r="F23" s="94">
        <f t="shared" ca="1" si="3"/>
        <v>0</v>
      </c>
      <c r="G23" s="95">
        <f t="shared" ca="1" si="4"/>
        <v>0</v>
      </c>
      <c r="H23" s="95">
        <f t="shared" ca="1" si="5"/>
        <v>0</v>
      </c>
      <c r="I23" s="96">
        <f t="shared" ca="1" si="1"/>
        <v>-999</v>
      </c>
      <c r="J23" s="3">
        <f t="shared" ca="1" si="6"/>
        <v>-999</v>
      </c>
      <c r="K23" s="93" t="str">
        <f t="shared" ca="1" si="7"/>
        <v>Cadmium</v>
      </c>
      <c r="L23" s="3"/>
      <c r="M23" s="3"/>
      <c r="N23" s="3"/>
      <c r="O23" s="3"/>
      <c r="P23" s="97">
        <f t="shared" ca="1" si="8"/>
        <v>-999</v>
      </c>
      <c r="Q23" s="3"/>
      <c r="R23" s="98" t="str">
        <f t="shared" si="16"/>
        <v>Results</v>
      </c>
      <c r="S23" s="98" t="str">
        <f t="shared" si="16"/>
        <v>H</v>
      </c>
      <c r="T23" s="98">
        <f t="shared" si="14"/>
        <v>19</v>
      </c>
      <c r="U23" s="98">
        <f t="shared" si="14"/>
        <v>68</v>
      </c>
      <c r="V23" s="94">
        <f t="shared" ca="1" si="13"/>
        <v>42</v>
      </c>
      <c r="W23" s="3"/>
    </row>
    <row r="24" spans="1:23" x14ac:dyDescent="0.2">
      <c r="A24" s="3" t="str">
        <f t="shared" ca="1" si="0"/>
        <v>25P-Cd-8-0</v>
      </c>
      <c r="B24" s="93" t="str">
        <f t="shared" ca="1" si="11"/>
        <v>25P</v>
      </c>
      <c r="C24" s="3">
        <f ca="1">Information!$S$11</f>
        <v>0</v>
      </c>
      <c r="D24" s="3">
        <f t="shared" ca="1" si="2"/>
        <v>8</v>
      </c>
      <c r="E24" s="3" t="str">
        <f t="shared" si="15"/>
        <v>Cd</v>
      </c>
      <c r="F24" s="94">
        <f t="shared" ca="1" si="3"/>
        <v>0</v>
      </c>
      <c r="G24" s="95">
        <f t="shared" ca="1" si="4"/>
        <v>0</v>
      </c>
      <c r="H24" s="95">
        <f t="shared" ca="1" si="5"/>
        <v>0</v>
      </c>
      <c r="I24" s="96">
        <f t="shared" ca="1" si="1"/>
        <v>-999</v>
      </c>
      <c r="J24" s="3">
        <f t="shared" ca="1" si="6"/>
        <v>-999</v>
      </c>
      <c r="K24" s="93" t="str">
        <f t="shared" ca="1" si="7"/>
        <v>Cadmium</v>
      </c>
      <c r="L24" s="3"/>
      <c r="M24" s="3"/>
      <c r="N24" s="3"/>
      <c r="O24" s="3"/>
      <c r="P24" s="97">
        <f t="shared" ca="1" si="8"/>
        <v>-999</v>
      </c>
      <c r="Q24" s="3"/>
      <c r="R24" s="98" t="str">
        <f t="shared" si="16"/>
        <v>Results</v>
      </c>
      <c r="S24" s="98" t="str">
        <f t="shared" si="16"/>
        <v>H</v>
      </c>
      <c r="T24" s="98">
        <f t="shared" si="14"/>
        <v>20</v>
      </c>
      <c r="U24" s="98">
        <f t="shared" si="14"/>
        <v>69</v>
      </c>
      <c r="V24" s="94">
        <f t="shared" ca="1" si="13"/>
        <v>42</v>
      </c>
      <c r="W24" s="3"/>
    </row>
    <row r="25" spans="1:23" x14ac:dyDescent="0.2">
      <c r="A25" s="3" t="str">
        <f t="shared" ca="1" si="0"/>
        <v>25P-Cd-9-0</v>
      </c>
      <c r="B25" s="93" t="str">
        <f t="shared" ca="1" si="11"/>
        <v>25P</v>
      </c>
      <c r="C25" s="3">
        <f ca="1">Information!$S$11</f>
        <v>0</v>
      </c>
      <c r="D25" s="3">
        <f t="shared" ca="1" si="2"/>
        <v>9</v>
      </c>
      <c r="E25" s="3" t="str">
        <f t="shared" si="15"/>
        <v>Cd</v>
      </c>
      <c r="F25" s="94">
        <f t="shared" ca="1" si="3"/>
        <v>0</v>
      </c>
      <c r="G25" s="95">
        <f t="shared" ca="1" si="4"/>
        <v>0</v>
      </c>
      <c r="H25" s="95">
        <f t="shared" ca="1" si="5"/>
        <v>0</v>
      </c>
      <c r="I25" s="96">
        <f t="shared" ca="1" si="1"/>
        <v>-999</v>
      </c>
      <c r="J25" s="3">
        <f t="shared" ca="1" si="6"/>
        <v>-999</v>
      </c>
      <c r="K25" s="93" t="str">
        <f t="shared" ca="1" si="7"/>
        <v>Cadmium</v>
      </c>
      <c r="L25" s="3"/>
      <c r="M25" s="3"/>
      <c r="N25" s="3"/>
      <c r="O25" s="3"/>
      <c r="P25" s="97">
        <f t="shared" ca="1" si="8"/>
        <v>-999</v>
      </c>
      <c r="Q25" s="3"/>
      <c r="R25" s="98" t="str">
        <f t="shared" si="16"/>
        <v>Results</v>
      </c>
      <c r="S25" s="98" t="str">
        <f t="shared" si="16"/>
        <v>H</v>
      </c>
      <c r="T25" s="98">
        <f t="shared" si="14"/>
        <v>21</v>
      </c>
      <c r="U25" s="98">
        <f t="shared" si="14"/>
        <v>70</v>
      </c>
      <c r="V25" s="94">
        <f t="shared" ca="1" si="13"/>
        <v>42</v>
      </c>
      <c r="W25" s="3"/>
    </row>
    <row r="26" spans="1:23" x14ac:dyDescent="0.2">
      <c r="A26" s="3" t="str">
        <f t="shared" ca="1" si="0"/>
        <v>25P-Cd-10-0</v>
      </c>
      <c r="B26" s="93" t="str">
        <f t="shared" ca="1" si="11"/>
        <v>25P</v>
      </c>
      <c r="C26" s="3">
        <f ca="1">Information!$S$11</f>
        <v>0</v>
      </c>
      <c r="D26" s="3">
        <f t="shared" ca="1" si="2"/>
        <v>10</v>
      </c>
      <c r="E26" s="3" t="str">
        <f t="shared" si="15"/>
        <v>Cd</v>
      </c>
      <c r="F26" s="94">
        <f t="shared" ca="1" si="3"/>
        <v>0</v>
      </c>
      <c r="G26" s="95">
        <f t="shared" ca="1" si="4"/>
        <v>0</v>
      </c>
      <c r="H26" s="95">
        <f t="shared" ca="1" si="5"/>
        <v>0</v>
      </c>
      <c r="I26" s="96">
        <f t="shared" ca="1" si="1"/>
        <v>-999</v>
      </c>
      <c r="J26" s="3">
        <f t="shared" ca="1" si="6"/>
        <v>-999</v>
      </c>
      <c r="K26" s="93" t="str">
        <f t="shared" ca="1" si="7"/>
        <v>Cadmium</v>
      </c>
      <c r="L26" s="3"/>
      <c r="M26" s="3"/>
      <c r="N26" s="3"/>
      <c r="O26" s="3"/>
      <c r="P26" s="97">
        <f t="shared" ca="1" si="8"/>
        <v>-999</v>
      </c>
      <c r="Q26" s="3"/>
      <c r="R26" s="98" t="str">
        <f t="shared" si="16"/>
        <v>Results</v>
      </c>
      <c r="S26" s="98" t="str">
        <f t="shared" si="16"/>
        <v>H</v>
      </c>
      <c r="T26" s="98">
        <f t="shared" si="14"/>
        <v>22</v>
      </c>
      <c r="U26" s="98">
        <f t="shared" si="14"/>
        <v>71</v>
      </c>
      <c r="V26" s="94">
        <f t="shared" ca="1" si="13"/>
        <v>42</v>
      </c>
      <c r="W26" s="3"/>
    </row>
    <row r="27" spans="1:23" x14ac:dyDescent="0.2">
      <c r="A27" s="3" t="str">
        <f t="shared" ca="1" si="0"/>
        <v>25P-Cd-11-0</v>
      </c>
      <c r="B27" s="93" t="str">
        <f t="shared" ca="1" si="11"/>
        <v>25P</v>
      </c>
      <c r="C27" s="3">
        <f ca="1">Information!$S$11</f>
        <v>0</v>
      </c>
      <c r="D27" s="3">
        <f t="shared" ca="1" si="2"/>
        <v>11</v>
      </c>
      <c r="E27" s="3" t="str">
        <f t="shared" si="15"/>
        <v>Cd</v>
      </c>
      <c r="F27" s="94">
        <f t="shared" ca="1" si="3"/>
        <v>0</v>
      </c>
      <c r="G27" s="95">
        <f t="shared" ca="1" si="4"/>
        <v>0</v>
      </c>
      <c r="H27" s="95">
        <f t="shared" ca="1" si="5"/>
        <v>0</v>
      </c>
      <c r="I27" s="96">
        <f t="shared" ca="1" si="1"/>
        <v>-999</v>
      </c>
      <c r="J27" s="3">
        <f t="shared" ca="1" si="6"/>
        <v>-999</v>
      </c>
      <c r="K27" s="93" t="str">
        <f t="shared" ca="1" si="7"/>
        <v>Cadmium</v>
      </c>
      <c r="L27" s="3"/>
      <c r="M27" s="3"/>
      <c r="N27" s="3"/>
      <c r="O27" s="3"/>
      <c r="P27" s="97">
        <f t="shared" ca="1" si="8"/>
        <v>-999</v>
      </c>
      <c r="Q27" s="3"/>
      <c r="R27" s="98" t="str">
        <f t="shared" si="16"/>
        <v>Results</v>
      </c>
      <c r="S27" s="98" t="str">
        <f t="shared" si="16"/>
        <v>H</v>
      </c>
      <c r="T27" s="98">
        <f t="shared" si="14"/>
        <v>24</v>
      </c>
      <c r="U27" s="98">
        <f t="shared" si="14"/>
        <v>72</v>
      </c>
      <c r="V27" s="94">
        <f t="shared" ca="1" si="13"/>
        <v>42</v>
      </c>
      <c r="W27" s="3"/>
    </row>
    <row r="28" spans="1:23" x14ac:dyDescent="0.2">
      <c r="A28" s="3" t="str">
        <f t="shared" ca="1" si="0"/>
        <v>25P-Cd-12-0</v>
      </c>
      <c r="B28" s="93" t="str">
        <f t="shared" ca="1" si="11"/>
        <v>25P</v>
      </c>
      <c r="C28" s="3">
        <f ca="1">Information!$S$11</f>
        <v>0</v>
      </c>
      <c r="D28" s="3">
        <f t="shared" ca="1" si="2"/>
        <v>12</v>
      </c>
      <c r="E28" s="3" t="str">
        <f t="shared" si="15"/>
        <v>Cd</v>
      </c>
      <c r="F28" s="94">
        <f t="shared" ca="1" si="3"/>
        <v>0</v>
      </c>
      <c r="G28" s="95">
        <f t="shared" ca="1" si="4"/>
        <v>0</v>
      </c>
      <c r="H28" s="95">
        <f t="shared" ca="1" si="5"/>
        <v>0</v>
      </c>
      <c r="I28" s="96">
        <f t="shared" ca="1" si="1"/>
        <v>-999</v>
      </c>
      <c r="J28" s="3">
        <f t="shared" ca="1" si="6"/>
        <v>-999</v>
      </c>
      <c r="K28" s="93" t="str">
        <f t="shared" ca="1" si="7"/>
        <v>Cadmium</v>
      </c>
      <c r="L28" s="3"/>
      <c r="M28" s="3"/>
      <c r="N28" s="3"/>
      <c r="O28" s="3"/>
      <c r="P28" s="97">
        <f t="shared" ca="1" si="8"/>
        <v>-999</v>
      </c>
      <c r="Q28" s="3"/>
      <c r="R28" s="98" t="str">
        <f t="shared" si="16"/>
        <v>Results</v>
      </c>
      <c r="S28" s="98" t="str">
        <f t="shared" si="16"/>
        <v>H</v>
      </c>
      <c r="T28" s="98">
        <f t="shared" si="14"/>
        <v>25</v>
      </c>
      <c r="U28" s="98">
        <f t="shared" si="14"/>
        <v>73</v>
      </c>
      <c r="V28" s="94">
        <f t="shared" ca="1" si="13"/>
        <v>42</v>
      </c>
      <c r="W28" s="3"/>
    </row>
    <row r="29" spans="1:23" x14ac:dyDescent="0.2">
      <c r="A29" s="3" t="str">
        <f t="shared" ca="1" si="0"/>
        <v>25P-Cd-13-0</v>
      </c>
      <c r="B29" s="93" t="str">
        <f t="shared" ca="1" si="11"/>
        <v>25P</v>
      </c>
      <c r="C29" s="3">
        <f ca="1">Information!$S$11</f>
        <v>0</v>
      </c>
      <c r="D29" s="3">
        <f t="shared" ca="1" si="2"/>
        <v>13</v>
      </c>
      <c r="E29" s="3" t="str">
        <f t="shared" si="15"/>
        <v>Cd</v>
      </c>
      <c r="F29" s="94">
        <f t="shared" ca="1" si="3"/>
        <v>0</v>
      </c>
      <c r="G29" s="95">
        <f t="shared" ca="1" si="4"/>
        <v>0</v>
      </c>
      <c r="H29" s="95">
        <f t="shared" ca="1" si="5"/>
        <v>0</v>
      </c>
      <c r="I29" s="96">
        <f t="shared" ca="1" si="1"/>
        <v>-999</v>
      </c>
      <c r="J29" s="3">
        <f t="shared" ca="1" si="6"/>
        <v>-999</v>
      </c>
      <c r="K29" s="93" t="str">
        <f t="shared" ca="1" si="7"/>
        <v>Cadmium</v>
      </c>
      <c r="L29" s="3"/>
      <c r="M29" s="3"/>
      <c r="N29" s="3"/>
      <c r="O29" s="3"/>
      <c r="P29" s="97">
        <f t="shared" ca="1" si="8"/>
        <v>-999</v>
      </c>
      <c r="Q29" s="3"/>
      <c r="R29" s="98" t="str">
        <f t="shared" si="16"/>
        <v>Results</v>
      </c>
      <c r="S29" s="98" t="str">
        <f t="shared" si="16"/>
        <v>H</v>
      </c>
      <c r="T29" s="98">
        <f t="shared" si="14"/>
        <v>26</v>
      </c>
      <c r="U29" s="98">
        <f t="shared" si="14"/>
        <v>74</v>
      </c>
      <c r="V29" s="94">
        <f t="shared" ca="1" si="13"/>
        <v>42</v>
      </c>
      <c r="W29" s="3"/>
    </row>
    <row r="30" spans="1:23" x14ac:dyDescent="0.2">
      <c r="A30" s="3" t="str">
        <f t="shared" ca="1" si="0"/>
        <v>25P-Cd-14-0</v>
      </c>
      <c r="B30" s="93" t="str">
        <f t="shared" ca="1" si="11"/>
        <v>25P</v>
      </c>
      <c r="C30" s="3">
        <f ca="1">Information!$S$11</f>
        <v>0</v>
      </c>
      <c r="D30" s="3">
        <f t="shared" ca="1" si="2"/>
        <v>14</v>
      </c>
      <c r="E30" s="3" t="str">
        <f t="shared" si="15"/>
        <v>Cd</v>
      </c>
      <c r="F30" s="94">
        <f t="shared" ca="1" si="3"/>
        <v>0</v>
      </c>
      <c r="G30" s="95">
        <f t="shared" ca="1" si="4"/>
        <v>0</v>
      </c>
      <c r="H30" s="95">
        <f t="shared" ca="1" si="5"/>
        <v>0</v>
      </c>
      <c r="I30" s="96">
        <f t="shared" ca="1" si="1"/>
        <v>-999</v>
      </c>
      <c r="J30" s="3">
        <f t="shared" ca="1" si="6"/>
        <v>-999</v>
      </c>
      <c r="K30" s="93" t="str">
        <f t="shared" ca="1" si="7"/>
        <v>Cadmium</v>
      </c>
      <c r="L30" s="3"/>
      <c r="M30" s="3"/>
      <c r="N30" s="3"/>
      <c r="O30" s="3"/>
      <c r="P30" s="97">
        <f t="shared" ca="1" si="8"/>
        <v>-999</v>
      </c>
      <c r="Q30" s="3"/>
      <c r="R30" s="98" t="str">
        <f t="shared" si="16"/>
        <v>Results</v>
      </c>
      <c r="S30" s="98" t="str">
        <f t="shared" si="16"/>
        <v>H</v>
      </c>
      <c r="T30" s="98">
        <f t="shared" si="14"/>
        <v>27</v>
      </c>
      <c r="U30" s="98">
        <f t="shared" si="14"/>
        <v>75</v>
      </c>
      <c r="V30" s="94">
        <f t="shared" ca="1" si="13"/>
        <v>42</v>
      </c>
      <c r="W30" s="3"/>
    </row>
    <row r="31" spans="1:23" x14ac:dyDescent="0.2">
      <c r="A31" s="3" t="str">
        <f t="shared" ca="1" si="0"/>
        <v>25P-Cd-15-0</v>
      </c>
      <c r="B31" s="93" t="str">
        <f t="shared" ca="1" si="11"/>
        <v>25P</v>
      </c>
      <c r="C31" s="3">
        <f ca="1">Information!$S$11</f>
        <v>0</v>
      </c>
      <c r="D31" s="3">
        <f t="shared" ca="1" si="2"/>
        <v>15</v>
      </c>
      <c r="E31" s="3" t="str">
        <f t="shared" si="15"/>
        <v>Cd</v>
      </c>
      <c r="F31" s="94">
        <f t="shared" ca="1" si="3"/>
        <v>0</v>
      </c>
      <c r="G31" s="95">
        <f t="shared" ca="1" si="4"/>
        <v>0</v>
      </c>
      <c r="H31" s="95">
        <f t="shared" ca="1" si="5"/>
        <v>0</v>
      </c>
      <c r="I31" s="96">
        <f t="shared" ca="1" si="1"/>
        <v>-999</v>
      </c>
      <c r="J31" s="3">
        <f t="shared" ca="1" si="6"/>
        <v>-999</v>
      </c>
      <c r="K31" s="93" t="str">
        <f t="shared" ca="1" si="7"/>
        <v>Cadmium</v>
      </c>
      <c r="L31" s="3"/>
      <c r="M31" s="3"/>
      <c r="N31" s="3"/>
      <c r="O31" s="3"/>
      <c r="P31" s="97">
        <f t="shared" ca="1" si="8"/>
        <v>-999</v>
      </c>
      <c r="Q31" s="3"/>
      <c r="R31" s="98" t="str">
        <f t="shared" si="16"/>
        <v>Results</v>
      </c>
      <c r="S31" s="98" t="str">
        <f t="shared" si="16"/>
        <v>H</v>
      </c>
      <c r="T31" s="98">
        <f t="shared" si="14"/>
        <v>28</v>
      </c>
      <c r="U31" s="98">
        <f t="shared" si="14"/>
        <v>76</v>
      </c>
      <c r="V31" s="94">
        <f t="shared" ca="1" si="13"/>
        <v>42</v>
      </c>
      <c r="W31" s="3"/>
    </row>
    <row r="32" spans="1:23" x14ac:dyDescent="0.2">
      <c r="A32" s="3" t="str">
        <f t="shared" ref="A32:A95" ca="1" si="17">B32&amp;"-"&amp;E32&amp;"-"&amp;D32&amp;"-"&amp;C32</f>
        <v>25P-Co-1-0</v>
      </c>
      <c r="B32" s="93" t="str">
        <f t="shared" ca="1" si="11"/>
        <v>25P</v>
      </c>
      <c r="C32" s="3">
        <f ca="1">Information!$S$11</f>
        <v>0</v>
      </c>
      <c r="D32" s="3">
        <f t="shared" ref="D32:D95" ca="1" si="18">INDIRECT(R32&amp;"!B"&amp;T32)</f>
        <v>1</v>
      </c>
      <c r="E32" s="103" t="s">
        <v>121</v>
      </c>
      <c r="F32" s="94">
        <f t="shared" ref="F32:F95" ca="1" si="19">INDIRECT(R32&amp;"!C"&amp;T32)</f>
        <v>0</v>
      </c>
      <c r="G32" s="95">
        <f t="shared" ref="G32:G95" ca="1" si="20">INDIRECT(R32&amp;"!D"&amp;T32)</f>
        <v>0</v>
      </c>
      <c r="H32" s="95">
        <f t="shared" ref="H32:H95" ca="1" si="21">INDIRECT(R32&amp;"!E"&amp;T32)</f>
        <v>0</v>
      </c>
      <c r="I32" s="96">
        <f t="shared" ref="I32:I95" ca="1" si="22">IFERROR(VALUE(P32),-999)</f>
        <v>-999</v>
      </c>
      <c r="J32" s="3">
        <f t="shared" ref="J32:J95" ca="1" si="23">IF(ISBLANK(INDIRECT(R32&amp;"!"&amp;S32&amp;U32)),-999,INDIRECT(R32&amp;"!"&amp;S32&amp;U32))</f>
        <v>-999</v>
      </c>
      <c r="K32" s="93" t="str">
        <f t="shared" ref="K32:K95" ca="1" si="24">INDIRECT(R32&amp;"!"&amp;S32&amp;"9")</f>
        <v>Cobalt</v>
      </c>
      <c r="L32" s="3"/>
      <c r="M32" s="3"/>
      <c r="N32" s="3"/>
      <c r="O32" s="3"/>
      <c r="P32" s="97">
        <f t="shared" ref="P32:P95" ca="1" si="25">IF(ISBLANK(INDIRECT(R32&amp;"!"&amp;S32&amp;T32)),-999,INDIRECT(R32&amp;"!"&amp;S32&amp;T32))</f>
        <v>-999</v>
      </c>
      <c r="Q32" s="3"/>
      <c r="R32" s="98" t="str">
        <f>R31</f>
        <v>Results</v>
      </c>
      <c r="S32" s="99" t="s">
        <v>360</v>
      </c>
      <c r="T32" s="98">
        <f t="shared" ref="T32:U32" si="26">T17</f>
        <v>13</v>
      </c>
      <c r="U32" s="98">
        <f t="shared" si="26"/>
        <v>62</v>
      </c>
      <c r="V32" s="94">
        <f t="shared" ca="1" si="13"/>
        <v>42</v>
      </c>
    </row>
    <row r="33" spans="1:22" x14ac:dyDescent="0.2">
      <c r="A33" s="3" t="str">
        <f t="shared" ca="1" si="17"/>
        <v>25P-Co-2-0</v>
      </c>
      <c r="B33" s="93" t="str">
        <f t="shared" ca="1" si="11"/>
        <v>25P</v>
      </c>
      <c r="C33" s="3">
        <f ca="1">Information!$S$11</f>
        <v>0</v>
      </c>
      <c r="D33" s="3">
        <f t="shared" ca="1" si="18"/>
        <v>2</v>
      </c>
      <c r="E33" s="3" t="str">
        <f t="shared" ref="E33:E46" si="27">E32</f>
        <v>Co</v>
      </c>
      <c r="F33" s="94">
        <f t="shared" ca="1" si="19"/>
        <v>0</v>
      </c>
      <c r="G33" s="95">
        <f t="shared" ca="1" si="20"/>
        <v>0</v>
      </c>
      <c r="H33" s="95">
        <f t="shared" ca="1" si="21"/>
        <v>0</v>
      </c>
      <c r="I33" s="96">
        <f t="shared" ca="1" si="22"/>
        <v>-999</v>
      </c>
      <c r="J33" s="3">
        <f t="shared" ca="1" si="23"/>
        <v>-999</v>
      </c>
      <c r="K33" s="93" t="str">
        <f t="shared" ca="1" si="24"/>
        <v>Cobalt</v>
      </c>
      <c r="L33" s="3"/>
      <c r="M33" s="3"/>
      <c r="N33" s="3"/>
      <c r="O33" s="3"/>
      <c r="P33" s="97">
        <f t="shared" ca="1" si="25"/>
        <v>-999</v>
      </c>
      <c r="Q33" s="3"/>
      <c r="R33" s="98" t="str">
        <f t="shared" ref="R33:S33" si="28">R32</f>
        <v>Results</v>
      </c>
      <c r="S33" s="98" t="str">
        <f t="shared" si="28"/>
        <v>J</v>
      </c>
      <c r="T33" s="98">
        <f t="shared" ref="T33:U33" si="29">T18</f>
        <v>14</v>
      </c>
      <c r="U33" s="98">
        <f t="shared" si="29"/>
        <v>63</v>
      </c>
      <c r="V33" s="94">
        <f t="shared" ca="1" si="13"/>
        <v>42</v>
      </c>
    </row>
    <row r="34" spans="1:22" x14ac:dyDescent="0.2">
      <c r="A34" s="3" t="str">
        <f t="shared" ca="1" si="17"/>
        <v>25P-Co-3-0</v>
      </c>
      <c r="B34" s="93" t="str">
        <f t="shared" ca="1" si="11"/>
        <v>25P</v>
      </c>
      <c r="C34" s="3">
        <f ca="1">Information!$S$11</f>
        <v>0</v>
      </c>
      <c r="D34" s="3">
        <f t="shared" ca="1" si="18"/>
        <v>3</v>
      </c>
      <c r="E34" s="3" t="str">
        <f t="shared" si="27"/>
        <v>Co</v>
      </c>
      <c r="F34" s="94">
        <f t="shared" ca="1" si="19"/>
        <v>0</v>
      </c>
      <c r="G34" s="95">
        <f t="shared" ca="1" si="20"/>
        <v>0</v>
      </c>
      <c r="H34" s="95">
        <f t="shared" ca="1" si="21"/>
        <v>0</v>
      </c>
      <c r="I34" s="96">
        <f t="shared" ca="1" si="22"/>
        <v>-999</v>
      </c>
      <c r="J34" s="3">
        <f t="shared" ca="1" si="23"/>
        <v>-999</v>
      </c>
      <c r="K34" s="93" t="str">
        <f t="shared" ca="1" si="24"/>
        <v>Cobalt</v>
      </c>
      <c r="L34" s="3"/>
      <c r="M34" s="3"/>
      <c r="N34" s="3"/>
      <c r="O34" s="3"/>
      <c r="P34" s="97">
        <f t="shared" ca="1" si="25"/>
        <v>-999</v>
      </c>
      <c r="Q34" s="3"/>
      <c r="R34" s="98" t="str">
        <f t="shared" ref="R34:S34" si="30">R33</f>
        <v>Results</v>
      </c>
      <c r="S34" s="98" t="str">
        <f t="shared" si="30"/>
        <v>J</v>
      </c>
      <c r="T34" s="98">
        <f t="shared" ref="T34:U34" si="31">T19</f>
        <v>15</v>
      </c>
      <c r="U34" s="98">
        <f t="shared" si="31"/>
        <v>64</v>
      </c>
      <c r="V34" s="94">
        <f t="shared" ca="1" si="13"/>
        <v>42</v>
      </c>
    </row>
    <row r="35" spans="1:22" x14ac:dyDescent="0.2">
      <c r="A35" s="3" t="str">
        <f t="shared" ca="1" si="17"/>
        <v>25P-Co-4-0</v>
      </c>
      <c r="B35" s="93" t="str">
        <f t="shared" ca="1" si="11"/>
        <v>25P</v>
      </c>
      <c r="C35" s="3">
        <f ca="1">Information!$S$11</f>
        <v>0</v>
      </c>
      <c r="D35" s="3">
        <f t="shared" ca="1" si="18"/>
        <v>4</v>
      </c>
      <c r="E35" s="3" t="str">
        <f t="shared" si="27"/>
        <v>Co</v>
      </c>
      <c r="F35" s="94">
        <f t="shared" ca="1" si="19"/>
        <v>0</v>
      </c>
      <c r="G35" s="95">
        <f t="shared" ca="1" si="20"/>
        <v>0</v>
      </c>
      <c r="H35" s="95">
        <f t="shared" ca="1" si="21"/>
        <v>0</v>
      </c>
      <c r="I35" s="96">
        <f t="shared" ca="1" si="22"/>
        <v>-999</v>
      </c>
      <c r="J35" s="3">
        <f t="shared" ca="1" si="23"/>
        <v>-999</v>
      </c>
      <c r="K35" s="93" t="str">
        <f t="shared" ca="1" si="24"/>
        <v>Cobalt</v>
      </c>
      <c r="L35" s="3"/>
      <c r="M35" s="3"/>
      <c r="N35" s="3"/>
      <c r="O35" s="3"/>
      <c r="P35" s="97">
        <f t="shared" ca="1" si="25"/>
        <v>-999</v>
      </c>
      <c r="Q35" s="3"/>
      <c r="R35" s="98" t="str">
        <f t="shared" ref="R35:S35" si="32">R34</f>
        <v>Results</v>
      </c>
      <c r="S35" s="98" t="str">
        <f t="shared" si="32"/>
        <v>J</v>
      </c>
      <c r="T35" s="98">
        <f t="shared" ref="T35:U35" si="33">T20</f>
        <v>16</v>
      </c>
      <c r="U35" s="98">
        <f t="shared" si="33"/>
        <v>65</v>
      </c>
      <c r="V35" s="94">
        <f t="shared" ca="1" si="13"/>
        <v>42</v>
      </c>
    </row>
    <row r="36" spans="1:22" x14ac:dyDescent="0.2">
      <c r="A36" s="3" t="str">
        <f t="shared" ca="1" si="17"/>
        <v>25P-Co-5-0</v>
      </c>
      <c r="B36" s="93" t="str">
        <f t="shared" ca="1" si="11"/>
        <v>25P</v>
      </c>
      <c r="C36" s="3">
        <f ca="1">Information!$S$11</f>
        <v>0</v>
      </c>
      <c r="D36" s="3">
        <f t="shared" ca="1" si="18"/>
        <v>5</v>
      </c>
      <c r="E36" s="3" t="str">
        <f t="shared" si="27"/>
        <v>Co</v>
      </c>
      <c r="F36" s="94">
        <f t="shared" ca="1" si="19"/>
        <v>0</v>
      </c>
      <c r="G36" s="95">
        <f t="shared" ca="1" si="20"/>
        <v>0</v>
      </c>
      <c r="H36" s="95">
        <f t="shared" ca="1" si="21"/>
        <v>0</v>
      </c>
      <c r="I36" s="96">
        <f t="shared" ca="1" si="22"/>
        <v>-999</v>
      </c>
      <c r="J36" s="3">
        <f t="shared" ca="1" si="23"/>
        <v>-999</v>
      </c>
      <c r="K36" s="93" t="str">
        <f t="shared" ca="1" si="24"/>
        <v>Cobalt</v>
      </c>
      <c r="L36" s="3"/>
      <c r="M36" s="3"/>
      <c r="N36" s="3"/>
      <c r="O36" s="3"/>
      <c r="P36" s="97">
        <f t="shared" ca="1" si="25"/>
        <v>-999</v>
      </c>
      <c r="Q36" s="3"/>
      <c r="R36" s="98" t="str">
        <f t="shared" ref="R36:S36" si="34">R35</f>
        <v>Results</v>
      </c>
      <c r="S36" s="98" t="str">
        <f t="shared" si="34"/>
        <v>J</v>
      </c>
      <c r="T36" s="98">
        <f t="shared" ref="T36:U36" si="35">T21</f>
        <v>17</v>
      </c>
      <c r="U36" s="98">
        <f t="shared" si="35"/>
        <v>66</v>
      </c>
      <c r="V36" s="94">
        <f t="shared" ca="1" si="13"/>
        <v>42</v>
      </c>
    </row>
    <row r="37" spans="1:22" x14ac:dyDescent="0.2">
      <c r="A37" s="3" t="str">
        <f t="shared" ca="1" si="17"/>
        <v>25P-Co-6-0</v>
      </c>
      <c r="B37" s="93" t="str">
        <f t="shared" ca="1" si="11"/>
        <v>25P</v>
      </c>
      <c r="C37" s="3">
        <f ca="1">Information!$S$11</f>
        <v>0</v>
      </c>
      <c r="D37" s="3">
        <f t="shared" ca="1" si="18"/>
        <v>6</v>
      </c>
      <c r="E37" s="3" t="str">
        <f t="shared" si="27"/>
        <v>Co</v>
      </c>
      <c r="F37" s="94">
        <f t="shared" ca="1" si="19"/>
        <v>0</v>
      </c>
      <c r="G37" s="95">
        <f t="shared" ca="1" si="20"/>
        <v>0</v>
      </c>
      <c r="H37" s="95">
        <f t="shared" ca="1" si="21"/>
        <v>0</v>
      </c>
      <c r="I37" s="96">
        <f t="shared" ca="1" si="22"/>
        <v>-999</v>
      </c>
      <c r="J37" s="3">
        <f t="shared" ca="1" si="23"/>
        <v>-999</v>
      </c>
      <c r="K37" s="93" t="str">
        <f t="shared" ca="1" si="24"/>
        <v>Cobalt</v>
      </c>
      <c r="L37" s="3"/>
      <c r="M37" s="3"/>
      <c r="N37" s="3"/>
      <c r="O37" s="3"/>
      <c r="P37" s="97">
        <f t="shared" ca="1" si="25"/>
        <v>-999</v>
      </c>
      <c r="Q37" s="3"/>
      <c r="R37" s="98" t="str">
        <f t="shared" ref="R37:S37" si="36">R36</f>
        <v>Results</v>
      </c>
      <c r="S37" s="98" t="str">
        <f t="shared" si="36"/>
        <v>J</v>
      </c>
      <c r="T37" s="98">
        <f t="shared" ref="T37:U37" si="37">T22</f>
        <v>18</v>
      </c>
      <c r="U37" s="98">
        <f t="shared" si="37"/>
        <v>67</v>
      </c>
      <c r="V37" s="94">
        <f t="shared" ca="1" si="13"/>
        <v>42</v>
      </c>
    </row>
    <row r="38" spans="1:22" x14ac:dyDescent="0.2">
      <c r="A38" s="3" t="str">
        <f t="shared" ca="1" si="17"/>
        <v>25P-Co-7-0</v>
      </c>
      <c r="B38" s="93" t="str">
        <f t="shared" ca="1" si="11"/>
        <v>25P</v>
      </c>
      <c r="C38" s="3">
        <f ca="1">Information!$S$11</f>
        <v>0</v>
      </c>
      <c r="D38" s="3">
        <f t="shared" ca="1" si="18"/>
        <v>7</v>
      </c>
      <c r="E38" s="3" t="str">
        <f t="shared" si="27"/>
        <v>Co</v>
      </c>
      <c r="F38" s="94">
        <f t="shared" ca="1" si="19"/>
        <v>0</v>
      </c>
      <c r="G38" s="95">
        <f t="shared" ca="1" si="20"/>
        <v>0</v>
      </c>
      <c r="H38" s="95">
        <f t="shared" ca="1" si="21"/>
        <v>0</v>
      </c>
      <c r="I38" s="96">
        <f t="shared" ca="1" si="22"/>
        <v>-999</v>
      </c>
      <c r="J38" s="3">
        <f t="shared" ca="1" si="23"/>
        <v>-999</v>
      </c>
      <c r="K38" s="93" t="str">
        <f t="shared" ca="1" si="24"/>
        <v>Cobalt</v>
      </c>
      <c r="L38" s="3"/>
      <c r="M38" s="3"/>
      <c r="N38" s="3"/>
      <c r="O38" s="3"/>
      <c r="P38" s="97">
        <f t="shared" ca="1" si="25"/>
        <v>-999</v>
      </c>
      <c r="Q38" s="3"/>
      <c r="R38" s="98" t="str">
        <f t="shared" ref="R38:S38" si="38">R37</f>
        <v>Results</v>
      </c>
      <c r="S38" s="98" t="str">
        <f t="shared" si="38"/>
        <v>J</v>
      </c>
      <c r="T38" s="98">
        <f t="shared" ref="T38:U38" si="39">T23</f>
        <v>19</v>
      </c>
      <c r="U38" s="98">
        <f t="shared" si="39"/>
        <v>68</v>
      </c>
      <c r="V38" s="94">
        <f t="shared" ca="1" si="13"/>
        <v>42</v>
      </c>
    </row>
    <row r="39" spans="1:22" x14ac:dyDescent="0.2">
      <c r="A39" s="3" t="str">
        <f t="shared" ca="1" si="17"/>
        <v>25P-Co-8-0</v>
      </c>
      <c r="B39" s="93" t="str">
        <f t="shared" ca="1" si="11"/>
        <v>25P</v>
      </c>
      <c r="C39" s="3">
        <f ca="1">Information!$S$11</f>
        <v>0</v>
      </c>
      <c r="D39" s="3">
        <f t="shared" ca="1" si="18"/>
        <v>8</v>
      </c>
      <c r="E39" s="3" t="str">
        <f t="shared" si="27"/>
        <v>Co</v>
      </c>
      <c r="F39" s="94">
        <f t="shared" ca="1" si="19"/>
        <v>0</v>
      </c>
      <c r="G39" s="95">
        <f t="shared" ca="1" si="20"/>
        <v>0</v>
      </c>
      <c r="H39" s="95">
        <f t="shared" ca="1" si="21"/>
        <v>0</v>
      </c>
      <c r="I39" s="96">
        <f t="shared" ca="1" si="22"/>
        <v>-999</v>
      </c>
      <c r="J39" s="3">
        <f t="shared" ca="1" si="23"/>
        <v>-999</v>
      </c>
      <c r="K39" s="93" t="str">
        <f t="shared" ca="1" si="24"/>
        <v>Cobalt</v>
      </c>
      <c r="L39" s="3"/>
      <c r="M39" s="3"/>
      <c r="N39" s="3"/>
      <c r="O39" s="3"/>
      <c r="P39" s="97">
        <f t="shared" ca="1" si="25"/>
        <v>-999</v>
      </c>
      <c r="Q39" s="3"/>
      <c r="R39" s="98" t="str">
        <f t="shared" ref="R39:S39" si="40">R38</f>
        <v>Results</v>
      </c>
      <c r="S39" s="98" t="str">
        <f t="shared" si="40"/>
        <v>J</v>
      </c>
      <c r="T39" s="98">
        <f t="shared" ref="T39:U39" si="41">T24</f>
        <v>20</v>
      </c>
      <c r="U39" s="98">
        <f t="shared" si="41"/>
        <v>69</v>
      </c>
      <c r="V39" s="94">
        <f t="shared" ca="1" si="13"/>
        <v>42</v>
      </c>
    </row>
    <row r="40" spans="1:22" x14ac:dyDescent="0.2">
      <c r="A40" s="3" t="str">
        <f t="shared" ca="1" si="17"/>
        <v>25P-Co-9-0</v>
      </c>
      <c r="B40" s="93" t="str">
        <f t="shared" ca="1" si="11"/>
        <v>25P</v>
      </c>
      <c r="C40" s="3">
        <f ca="1">Information!$S$11</f>
        <v>0</v>
      </c>
      <c r="D40" s="3">
        <f t="shared" ca="1" si="18"/>
        <v>9</v>
      </c>
      <c r="E40" s="3" t="str">
        <f t="shared" si="27"/>
        <v>Co</v>
      </c>
      <c r="F40" s="94">
        <f t="shared" ca="1" si="19"/>
        <v>0</v>
      </c>
      <c r="G40" s="95">
        <f t="shared" ca="1" si="20"/>
        <v>0</v>
      </c>
      <c r="H40" s="95">
        <f t="shared" ca="1" si="21"/>
        <v>0</v>
      </c>
      <c r="I40" s="96">
        <f t="shared" ca="1" si="22"/>
        <v>-999</v>
      </c>
      <c r="J40" s="3">
        <f t="shared" ca="1" si="23"/>
        <v>-999</v>
      </c>
      <c r="K40" s="93" t="str">
        <f t="shared" ca="1" si="24"/>
        <v>Cobalt</v>
      </c>
      <c r="L40" s="3"/>
      <c r="M40" s="3"/>
      <c r="N40" s="3"/>
      <c r="O40" s="3"/>
      <c r="P40" s="97">
        <f t="shared" ca="1" si="25"/>
        <v>-999</v>
      </c>
      <c r="Q40" s="3"/>
      <c r="R40" s="98" t="str">
        <f t="shared" ref="R40:S40" si="42">R39</f>
        <v>Results</v>
      </c>
      <c r="S40" s="98" t="str">
        <f t="shared" si="42"/>
        <v>J</v>
      </c>
      <c r="T40" s="98">
        <f t="shared" ref="T40:U40" si="43">T25</f>
        <v>21</v>
      </c>
      <c r="U40" s="98">
        <f t="shared" si="43"/>
        <v>70</v>
      </c>
      <c r="V40" s="94">
        <f t="shared" ca="1" si="13"/>
        <v>42</v>
      </c>
    </row>
    <row r="41" spans="1:22" x14ac:dyDescent="0.2">
      <c r="A41" s="3" t="str">
        <f t="shared" ca="1" si="17"/>
        <v>25P-Co-10-0</v>
      </c>
      <c r="B41" s="93" t="str">
        <f t="shared" ca="1" si="11"/>
        <v>25P</v>
      </c>
      <c r="C41" s="3">
        <f ca="1">Information!$S$11</f>
        <v>0</v>
      </c>
      <c r="D41" s="3">
        <f t="shared" ca="1" si="18"/>
        <v>10</v>
      </c>
      <c r="E41" s="3" t="str">
        <f t="shared" si="27"/>
        <v>Co</v>
      </c>
      <c r="F41" s="94">
        <f t="shared" ca="1" si="19"/>
        <v>0</v>
      </c>
      <c r="G41" s="95">
        <f t="shared" ca="1" si="20"/>
        <v>0</v>
      </c>
      <c r="H41" s="95">
        <f t="shared" ca="1" si="21"/>
        <v>0</v>
      </c>
      <c r="I41" s="96">
        <f t="shared" ca="1" si="22"/>
        <v>-999</v>
      </c>
      <c r="J41" s="3">
        <f t="shared" ca="1" si="23"/>
        <v>-999</v>
      </c>
      <c r="K41" s="93" t="str">
        <f t="shared" ca="1" si="24"/>
        <v>Cobalt</v>
      </c>
      <c r="L41" s="3"/>
      <c r="M41" s="3"/>
      <c r="N41" s="3"/>
      <c r="O41" s="3"/>
      <c r="P41" s="97">
        <f t="shared" ca="1" si="25"/>
        <v>-999</v>
      </c>
      <c r="Q41" s="3"/>
      <c r="R41" s="98" t="str">
        <f t="shared" ref="R41:S41" si="44">R40</f>
        <v>Results</v>
      </c>
      <c r="S41" s="98" t="str">
        <f t="shared" si="44"/>
        <v>J</v>
      </c>
      <c r="T41" s="98">
        <f t="shared" ref="T41:U41" si="45">T26</f>
        <v>22</v>
      </c>
      <c r="U41" s="98">
        <f t="shared" si="45"/>
        <v>71</v>
      </c>
      <c r="V41" s="94">
        <f t="shared" ca="1" si="13"/>
        <v>42</v>
      </c>
    </row>
    <row r="42" spans="1:22" x14ac:dyDescent="0.2">
      <c r="A42" s="3" t="str">
        <f t="shared" ca="1" si="17"/>
        <v>25P-Co-11-0</v>
      </c>
      <c r="B42" s="93" t="str">
        <f t="shared" ca="1" si="11"/>
        <v>25P</v>
      </c>
      <c r="C42" s="3">
        <f ca="1">Information!$S$11</f>
        <v>0</v>
      </c>
      <c r="D42" s="3">
        <f t="shared" ca="1" si="18"/>
        <v>11</v>
      </c>
      <c r="E42" s="3" t="str">
        <f t="shared" si="27"/>
        <v>Co</v>
      </c>
      <c r="F42" s="94">
        <f t="shared" ca="1" si="19"/>
        <v>0</v>
      </c>
      <c r="G42" s="95">
        <f t="shared" ca="1" si="20"/>
        <v>0</v>
      </c>
      <c r="H42" s="95">
        <f t="shared" ca="1" si="21"/>
        <v>0</v>
      </c>
      <c r="I42" s="96">
        <f t="shared" ca="1" si="22"/>
        <v>-999</v>
      </c>
      <c r="J42" s="3">
        <f t="shared" ca="1" si="23"/>
        <v>-999</v>
      </c>
      <c r="K42" s="93" t="str">
        <f t="shared" ca="1" si="24"/>
        <v>Cobalt</v>
      </c>
      <c r="L42" s="3"/>
      <c r="M42" s="3"/>
      <c r="N42" s="3"/>
      <c r="O42" s="3"/>
      <c r="P42" s="97">
        <f t="shared" ca="1" si="25"/>
        <v>-999</v>
      </c>
      <c r="Q42" s="3"/>
      <c r="R42" s="98" t="str">
        <f t="shared" ref="R42:S42" si="46">R41</f>
        <v>Results</v>
      </c>
      <c r="S42" s="98" t="str">
        <f t="shared" si="46"/>
        <v>J</v>
      </c>
      <c r="T42" s="98">
        <f t="shared" ref="T42:U42" si="47">T27</f>
        <v>24</v>
      </c>
      <c r="U42" s="98">
        <f t="shared" si="47"/>
        <v>72</v>
      </c>
      <c r="V42" s="94">
        <f t="shared" ca="1" si="13"/>
        <v>42</v>
      </c>
    </row>
    <row r="43" spans="1:22" x14ac:dyDescent="0.2">
      <c r="A43" s="3" t="str">
        <f t="shared" ca="1" si="17"/>
        <v>25P-Co-12-0</v>
      </c>
      <c r="B43" s="93" t="str">
        <f t="shared" ca="1" si="11"/>
        <v>25P</v>
      </c>
      <c r="C43" s="3">
        <f ca="1">Information!$S$11</f>
        <v>0</v>
      </c>
      <c r="D43" s="3">
        <f t="shared" ca="1" si="18"/>
        <v>12</v>
      </c>
      <c r="E43" s="3" t="str">
        <f t="shared" si="27"/>
        <v>Co</v>
      </c>
      <c r="F43" s="94">
        <f t="shared" ca="1" si="19"/>
        <v>0</v>
      </c>
      <c r="G43" s="95">
        <f t="shared" ca="1" si="20"/>
        <v>0</v>
      </c>
      <c r="H43" s="95">
        <f t="shared" ca="1" si="21"/>
        <v>0</v>
      </c>
      <c r="I43" s="96">
        <f t="shared" ca="1" si="22"/>
        <v>-999</v>
      </c>
      <c r="J43" s="3">
        <f t="shared" ca="1" si="23"/>
        <v>-999</v>
      </c>
      <c r="K43" s="93" t="str">
        <f t="shared" ca="1" si="24"/>
        <v>Cobalt</v>
      </c>
      <c r="L43" s="3"/>
      <c r="M43" s="3"/>
      <c r="N43" s="3"/>
      <c r="O43" s="3"/>
      <c r="P43" s="97">
        <f t="shared" ca="1" si="25"/>
        <v>-999</v>
      </c>
      <c r="Q43" s="3"/>
      <c r="R43" s="98" t="str">
        <f t="shared" ref="R43:S43" si="48">R42</f>
        <v>Results</v>
      </c>
      <c r="S43" s="98" t="str">
        <f t="shared" si="48"/>
        <v>J</v>
      </c>
      <c r="T43" s="98">
        <f t="shared" ref="T43:U43" si="49">T28</f>
        <v>25</v>
      </c>
      <c r="U43" s="98">
        <f t="shared" si="49"/>
        <v>73</v>
      </c>
      <c r="V43" s="94">
        <f t="shared" ca="1" si="13"/>
        <v>42</v>
      </c>
    </row>
    <row r="44" spans="1:22" x14ac:dyDescent="0.2">
      <c r="A44" s="3" t="str">
        <f t="shared" ca="1" si="17"/>
        <v>25P-Co-13-0</v>
      </c>
      <c r="B44" s="93" t="str">
        <f t="shared" ca="1" si="11"/>
        <v>25P</v>
      </c>
      <c r="C44" s="3">
        <f ca="1">Information!$S$11</f>
        <v>0</v>
      </c>
      <c r="D44" s="3">
        <f t="shared" ca="1" si="18"/>
        <v>13</v>
      </c>
      <c r="E44" s="3" t="str">
        <f t="shared" si="27"/>
        <v>Co</v>
      </c>
      <c r="F44" s="94">
        <f t="shared" ca="1" si="19"/>
        <v>0</v>
      </c>
      <c r="G44" s="95">
        <f t="shared" ca="1" si="20"/>
        <v>0</v>
      </c>
      <c r="H44" s="95">
        <f t="shared" ca="1" si="21"/>
        <v>0</v>
      </c>
      <c r="I44" s="96">
        <f t="shared" ca="1" si="22"/>
        <v>-999</v>
      </c>
      <c r="J44" s="3">
        <f t="shared" ca="1" si="23"/>
        <v>-999</v>
      </c>
      <c r="K44" s="93" t="str">
        <f t="shared" ca="1" si="24"/>
        <v>Cobalt</v>
      </c>
      <c r="L44" s="3"/>
      <c r="M44" s="3"/>
      <c r="N44" s="3"/>
      <c r="O44" s="3"/>
      <c r="P44" s="97">
        <f t="shared" ca="1" si="25"/>
        <v>-999</v>
      </c>
      <c r="Q44" s="3"/>
      <c r="R44" s="98" t="str">
        <f t="shared" ref="R44:S44" si="50">R43</f>
        <v>Results</v>
      </c>
      <c r="S44" s="98" t="str">
        <f t="shared" si="50"/>
        <v>J</v>
      </c>
      <c r="T44" s="98">
        <f t="shared" ref="T44:U44" si="51">T29</f>
        <v>26</v>
      </c>
      <c r="U44" s="98">
        <f t="shared" si="51"/>
        <v>74</v>
      </c>
      <c r="V44" s="94">
        <f t="shared" ca="1" si="13"/>
        <v>42</v>
      </c>
    </row>
    <row r="45" spans="1:22" x14ac:dyDescent="0.2">
      <c r="A45" s="3" t="str">
        <f t="shared" ca="1" si="17"/>
        <v>25P-Co-14-0</v>
      </c>
      <c r="B45" s="93" t="str">
        <f t="shared" ca="1" si="11"/>
        <v>25P</v>
      </c>
      <c r="C45" s="3">
        <f ca="1">Information!$S$11</f>
        <v>0</v>
      </c>
      <c r="D45" s="3">
        <f t="shared" ca="1" si="18"/>
        <v>14</v>
      </c>
      <c r="E45" s="3" t="str">
        <f t="shared" si="27"/>
        <v>Co</v>
      </c>
      <c r="F45" s="94">
        <f t="shared" ca="1" si="19"/>
        <v>0</v>
      </c>
      <c r="G45" s="95">
        <f t="shared" ca="1" si="20"/>
        <v>0</v>
      </c>
      <c r="H45" s="95">
        <f t="shared" ca="1" si="21"/>
        <v>0</v>
      </c>
      <c r="I45" s="96">
        <f t="shared" ca="1" si="22"/>
        <v>-999</v>
      </c>
      <c r="J45" s="3">
        <f t="shared" ca="1" si="23"/>
        <v>-999</v>
      </c>
      <c r="K45" s="93" t="str">
        <f t="shared" ca="1" si="24"/>
        <v>Cobalt</v>
      </c>
      <c r="L45" s="3"/>
      <c r="M45" s="3"/>
      <c r="N45" s="3"/>
      <c r="O45" s="3"/>
      <c r="P45" s="97">
        <f t="shared" ca="1" si="25"/>
        <v>-999</v>
      </c>
      <c r="Q45" s="3"/>
      <c r="R45" s="98" t="str">
        <f t="shared" ref="R45:S45" si="52">R44</f>
        <v>Results</v>
      </c>
      <c r="S45" s="98" t="str">
        <f t="shared" si="52"/>
        <v>J</v>
      </c>
      <c r="T45" s="98">
        <f t="shared" ref="T45:U45" si="53">T30</f>
        <v>27</v>
      </c>
      <c r="U45" s="98">
        <f t="shared" si="53"/>
        <v>75</v>
      </c>
      <c r="V45" s="94">
        <f t="shared" ca="1" si="13"/>
        <v>42</v>
      </c>
    </row>
    <row r="46" spans="1:22" x14ac:dyDescent="0.2">
      <c r="A46" s="3" t="str">
        <f t="shared" ca="1" si="17"/>
        <v>25P-Co-15-0</v>
      </c>
      <c r="B46" s="93" t="str">
        <f t="shared" ca="1" si="11"/>
        <v>25P</v>
      </c>
      <c r="C46" s="3">
        <f ca="1">Information!$S$11</f>
        <v>0</v>
      </c>
      <c r="D46" s="3">
        <f t="shared" ca="1" si="18"/>
        <v>15</v>
      </c>
      <c r="E46" s="3" t="str">
        <f t="shared" si="27"/>
        <v>Co</v>
      </c>
      <c r="F46" s="94">
        <f t="shared" ca="1" si="19"/>
        <v>0</v>
      </c>
      <c r="G46" s="95">
        <f t="shared" ca="1" si="20"/>
        <v>0</v>
      </c>
      <c r="H46" s="95">
        <f t="shared" ca="1" si="21"/>
        <v>0</v>
      </c>
      <c r="I46" s="96">
        <f t="shared" ca="1" si="22"/>
        <v>-999</v>
      </c>
      <c r="J46" s="3">
        <f t="shared" ca="1" si="23"/>
        <v>-999</v>
      </c>
      <c r="K46" s="93" t="str">
        <f t="shared" ca="1" si="24"/>
        <v>Cobalt</v>
      </c>
      <c r="L46" s="3"/>
      <c r="M46" s="3"/>
      <c r="N46" s="3"/>
      <c r="O46" s="3"/>
      <c r="P46" s="97">
        <f t="shared" ca="1" si="25"/>
        <v>-999</v>
      </c>
      <c r="Q46" s="3"/>
      <c r="R46" s="98" t="str">
        <f t="shared" ref="R46:S46" si="54">R45</f>
        <v>Results</v>
      </c>
      <c r="S46" s="98" t="str">
        <f t="shared" si="54"/>
        <v>J</v>
      </c>
      <c r="T46" s="98">
        <f t="shared" ref="T46:U46" si="55">T31</f>
        <v>28</v>
      </c>
      <c r="U46" s="98">
        <f t="shared" si="55"/>
        <v>76</v>
      </c>
      <c r="V46" s="94">
        <f t="shared" ca="1" si="13"/>
        <v>42</v>
      </c>
    </row>
    <row r="47" spans="1:22" x14ac:dyDescent="0.2">
      <c r="A47" s="3" t="str">
        <f t="shared" ca="1" si="17"/>
        <v>25P-Cr-1-0</v>
      </c>
      <c r="B47" s="93" t="str">
        <f t="shared" ca="1" si="11"/>
        <v>25P</v>
      </c>
      <c r="C47" s="3">
        <f ca="1">Information!$S$11</f>
        <v>0</v>
      </c>
      <c r="D47" s="3">
        <f t="shared" ca="1" si="18"/>
        <v>1</v>
      </c>
      <c r="E47" s="103" t="s">
        <v>122</v>
      </c>
      <c r="F47" s="94">
        <f t="shared" ca="1" si="19"/>
        <v>0</v>
      </c>
      <c r="G47" s="95">
        <f t="shared" ca="1" si="20"/>
        <v>0</v>
      </c>
      <c r="H47" s="95">
        <f t="shared" ca="1" si="21"/>
        <v>0</v>
      </c>
      <c r="I47" s="96">
        <f t="shared" ca="1" si="22"/>
        <v>-999</v>
      </c>
      <c r="J47" s="3">
        <f t="shared" ca="1" si="23"/>
        <v>-999</v>
      </c>
      <c r="K47" s="93" t="str">
        <f t="shared" ca="1" si="24"/>
        <v>Chrom</v>
      </c>
      <c r="L47" s="3"/>
      <c r="M47" s="3"/>
      <c r="N47" s="3"/>
      <c r="O47" s="3"/>
      <c r="P47" s="97">
        <f t="shared" ca="1" si="25"/>
        <v>-999</v>
      </c>
      <c r="Q47" s="3"/>
      <c r="R47" s="98" t="str">
        <f>R46</f>
        <v>Results</v>
      </c>
      <c r="S47" s="99" t="s">
        <v>361</v>
      </c>
      <c r="T47" s="98">
        <f t="shared" ref="T47:U47" si="56">T32</f>
        <v>13</v>
      </c>
      <c r="U47" s="98">
        <f t="shared" si="56"/>
        <v>62</v>
      </c>
      <c r="V47" s="94">
        <f t="shared" ca="1" si="13"/>
        <v>42</v>
      </c>
    </row>
    <row r="48" spans="1:22" x14ac:dyDescent="0.2">
      <c r="A48" s="3" t="str">
        <f t="shared" ca="1" si="17"/>
        <v>25P-Cr-2-0</v>
      </c>
      <c r="B48" s="93" t="str">
        <f t="shared" ca="1" si="11"/>
        <v>25P</v>
      </c>
      <c r="C48" s="3">
        <f ca="1">Information!$S$11</f>
        <v>0</v>
      </c>
      <c r="D48" s="3">
        <f t="shared" ca="1" si="18"/>
        <v>2</v>
      </c>
      <c r="E48" s="3" t="str">
        <f t="shared" ref="E48:E61" si="57">E47</f>
        <v>Cr</v>
      </c>
      <c r="F48" s="94">
        <f t="shared" ca="1" si="19"/>
        <v>0</v>
      </c>
      <c r="G48" s="95">
        <f t="shared" ca="1" si="20"/>
        <v>0</v>
      </c>
      <c r="H48" s="95">
        <f t="shared" ca="1" si="21"/>
        <v>0</v>
      </c>
      <c r="I48" s="96">
        <f t="shared" ca="1" si="22"/>
        <v>-999</v>
      </c>
      <c r="J48" s="3">
        <f t="shared" ca="1" si="23"/>
        <v>-999</v>
      </c>
      <c r="K48" s="93" t="str">
        <f t="shared" ca="1" si="24"/>
        <v>Chrom</v>
      </c>
      <c r="L48" s="3"/>
      <c r="M48" s="3"/>
      <c r="N48" s="3"/>
      <c r="O48" s="3"/>
      <c r="P48" s="97">
        <f t="shared" ca="1" si="25"/>
        <v>-999</v>
      </c>
      <c r="Q48" s="3"/>
      <c r="R48" s="98" t="str">
        <f t="shared" ref="R48:S48" si="58">R47</f>
        <v>Results</v>
      </c>
      <c r="S48" s="98" t="str">
        <f t="shared" si="58"/>
        <v>L</v>
      </c>
      <c r="T48" s="98">
        <f t="shared" ref="T48:U48" si="59">T33</f>
        <v>14</v>
      </c>
      <c r="U48" s="98">
        <f t="shared" si="59"/>
        <v>63</v>
      </c>
      <c r="V48" s="94">
        <f t="shared" ca="1" si="13"/>
        <v>42</v>
      </c>
    </row>
    <row r="49" spans="1:22" x14ac:dyDescent="0.2">
      <c r="A49" s="3" t="str">
        <f t="shared" ca="1" si="17"/>
        <v>25P-Cr-3-0</v>
      </c>
      <c r="B49" s="93" t="str">
        <f t="shared" ca="1" si="11"/>
        <v>25P</v>
      </c>
      <c r="C49" s="3">
        <f ca="1">Information!$S$11</f>
        <v>0</v>
      </c>
      <c r="D49" s="3">
        <f t="shared" ca="1" si="18"/>
        <v>3</v>
      </c>
      <c r="E49" s="3" t="str">
        <f t="shared" si="57"/>
        <v>Cr</v>
      </c>
      <c r="F49" s="94">
        <f t="shared" ca="1" si="19"/>
        <v>0</v>
      </c>
      <c r="G49" s="95">
        <f t="shared" ca="1" si="20"/>
        <v>0</v>
      </c>
      <c r="H49" s="95">
        <f t="shared" ca="1" si="21"/>
        <v>0</v>
      </c>
      <c r="I49" s="96">
        <f t="shared" ca="1" si="22"/>
        <v>-999</v>
      </c>
      <c r="J49" s="3">
        <f t="shared" ca="1" si="23"/>
        <v>-999</v>
      </c>
      <c r="K49" s="93" t="str">
        <f t="shared" ca="1" si="24"/>
        <v>Chrom</v>
      </c>
      <c r="L49" s="3"/>
      <c r="M49" s="3"/>
      <c r="N49" s="3"/>
      <c r="O49" s="3"/>
      <c r="P49" s="97">
        <f t="shared" ca="1" si="25"/>
        <v>-999</v>
      </c>
      <c r="Q49" s="3"/>
      <c r="R49" s="98" t="str">
        <f t="shared" ref="R49:S49" si="60">R48</f>
        <v>Results</v>
      </c>
      <c r="S49" s="98" t="str">
        <f t="shared" si="60"/>
        <v>L</v>
      </c>
      <c r="T49" s="98">
        <f t="shared" ref="T49:U49" si="61">T34</f>
        <v>15</v>
      </c>
      <c r="U49" s="98">
        <f t="shared" si="61"/>
        <v>64</v>
      </c>
      <c r="V49" s="94">
        <f t="shared" ca="1" si="13"/>
        <v>42</v>
      </c>
    </row>
    <row r="50" spans="1:22" x14ac:dyDescent="0.2">
      <c r="A50" s="3" t="str">
        <f t="shared" ca="1" si="17"/>
        <v>25P-Cr-4-0</v>
      </c>
      <c r="B50" s="93" t="str">
        <f t="shared" ca="1" si="11"/>
        <v>25P</v>
      </c>
      <c r="C50" s="3">
        <f ca="1">Information!$S$11</f>
        <v>0</v>
      </c>
      <c r="D50" s="3">
        <f t="shared" ca="1" si="18"/>
        <v>4</v>
      </c>
      <c r="E50" s="3" t="str">
        <f t="shared" si="57"/>
        <v>Cr</v>
      </c>
      <c r="F50" s="94">
        <f t="shared" ca="1" si="19"/>
        <v>0</v>
      </c>
      <c r="G50" s="95">
        <f t="shared" ca="1" si="20"/>
        <v>0</v>
      </c>
      <c r="H50" s="95">
        <f t="shared" ca="1" si="21"/>
        <v>0</v>
      </c>
      <c r="I50" s="96">
        <f t="shared" ca="1" si="22"/>
        <v>-999</v>
      </c>
      <c r="J50" s="3">
        <f t="shared" ca="1" si="23"/>
        <v>-999</v>
      </c>
      <c r="K50" s="93" t="str">
        <f t="shared" ca="1" si="24"/>
        <v>Chrom</v>
      </c>
      <c r="L50" s="3"/>
      <c r="M50" s="3"/>
      <c r="N50" s="3"/>
      <c r="O50" s="3"/>
      <c r="P50" s="97">
        <f t="shared" ca="1" si="25"/>
        <v>-999</v>
      </c>
      <c r="Q50" s="3"/>
      <c r="R50" s="98" t="str">
        <f t="shared" ref="R50:S50" si="62">R49</f>
        <v>Results</v>
      </c>
      <c r="S50" s="98" t="str">
        <f t="shared" si="62"/>
        <v>L</v>
      </c>
      <c r="T50" s="98">
        <f t="shared" ref="T50:U50" si="63">T35</f>
        <v>16</v>
      </c>
      <c r="U50" s="98">
        <f t="shared" si="63"/>
        <v>65</v>
      </c>
      <c r="V50" s="94">
        <f t="shared" ca="1" si="13"/>
        <v>42</v>
      </c>
    </row>
    <row r="51" spans="1:22" x14ac:dyDescent="0.2">
      <c r="A51" s="3" t="str">
        <f t="shared" ca="1" si="17"/>
        <v>25P-Cr-5-0</v>
      </c>
      <c r="B51" s="93" t="str">
        <f t="shared" ca="1" si="11"/>
        <v>25P</v>
      </c>
      <c r="C51" s="3">
        <f ca="1">Information!$S$11</f>
        <v>0</v>
      </c>
      <c r="D51" s="3">
        <f t="shared" ca="1" si="18"/>
        <v>5</v>
      </c>
      <c r="E51" s="3" t="str">
        <f t="shared" si="57"/>
        <v>Cr</v>
      </c>
      <c r="F51" s="94">
        <f t="shared" ca="1" si="19"/>
        <v>0</v>
      </c>
      <c r="G51" s="95">
        <f t="shared" ca="1" si="20"/>
        <v>0</v>
      </c>
      <c r="H51" s="95">
        <f t="shared" ca="1" si="21"/>
        <v>0</v>
      </c>
      <c r="I51" s="96">
        <f t="shared" ca="1" si="22"/>
        <v>-999</v>
      </c>
      <c r="J51" s="3">
        <f t="shared" ca="1" si="23"/>
        <v>-999</v>
      </c>
      <c r="K51" s="93" t="str">
        <f t="shared" ca="1" si="24"/>
        <v>Chrom</v>
      </c>
      <c r="L51" s="3"/>
      <c r="M51" s="3"/>
      <c r="N51" s="3"/>
      <c r="O51" s="3"/>
      <c r="P51" s="97">
        <f t="shared" ca="1" si="25"/>
        <v>-999</v>
      </c>
      <c r="Q51" s="3"/>
      <c r="R51" s="98" t="str">
        <f t="shared" ref="R51:S51" si="64">R50</f>
        <v>Results</v>
      </c>
      <c r="S51" s="98" t="str">
        <f t="shared" si="64"/>
        <v>L</v>
      </c>
      <c r="T51" s="98">
        <f t="shared" ref="T51:U51" si="65">T36</f>
        <v>17</v>
      </c>
      <c r="U51" s="98">
        <f t="shared" si="65"/>
        <v>66</v>
      </c>
      <c r="V51" s="94">
        <f t="shared" ca="1" si="13"/>
        <v>42</v>
      </c>
    </row>
    <row r="52" spans="1:22" x14ac:dyDescent="0.2">
      <c r="A52" s="3" t="str">
        <f t="shared" ca="1" si="17"/>
        <v>25P-Cr-6-0</v>
      </c>
      <c r="B52" s="93" t="str">
        <f t="shared" ca="1" si="11"/>
        <v>25P</v>
      </c>
      <c r="C52" s="3">
        <f ca="1">Information!$S$11</f>
        <v>0</v>
      </c>
      <c r="D52" s="3">
        <f t="shared" ca="1" si="18"/>
        <v>6</v>
      </c>
      <c r="E52" s="3" t="str">
        <f t="shared" si="57"/>
        <v>Cr</v>
      </c>
      <c r="F52" s="94">
        <f t="shared" ca="1" si="19"/>
        <v>0</v>
      </c>
      <c r="G52" s="95">
        <f t="shared" ca="1" si="20"/>
        <v>0</v>
      </c>
      <c r="H52" s="95">
        <f t="shared" ca="1" si="21"/>
        <v>0</v>
      </c>
      <c r="I52" s="96">
        <f t="shared" ca="1" si="22"/>
        <v>-999</v>
      </c>
      <c r="J52" s="3">
        <f t="shared" ca="1" si="23"/>
        <v>-999</v>
      </c>
      <c r="K52" s="93" t="str">
        <f t="shared" ca="1" si="24"/>
        <v>Chrom</v>
      </c>
      <c r="L52" s="3"/>
      <c r="M52" s="3"/>
      <c r="N52" s="3"/>
      <c r="O52" s="3"/>
      <c r="P52" s="97">
        <f t="shared" ca="1" si="25"/>
        <v>-999</v>
      </c>
      <c r="Q52" s="3"/>
      <c r="R52" s="98" t="str">
        <f t="shared" ref="R52:S52" si="66">R51</f>
        <v>Results</v>
      </c>
      <c r="S52" s="98" t="str">
        <f t="shared" si="66"/>
        <v>L</v>
      </c>
      <c r="T52" s="98">
        <f t="shared" ref="T52:U52" si="67">T37</f>
        <v>18</v>
      </c>
      <c r="U52" s="98">
        <f t="shared" si="67"/>
        <v>67</v>
      </c>
      <c r="V52" s="94">
        <f t="shared" ca="1" si="13"/>
        <v>42</v>
      </c>
    </row>
    <row r="53" spans="1:22" x14ac:dyDescent="0.2">
      <c r="A53" s="3" t="str">
        <f t="shared" ca="1" si="17"/>
        <v>25P-Cr-7-0</v>
      </c>
      <c r="B53" s="93" t="str">
        <f t="shared" ca="1" si="11"/>
        <v>25P</v>
      </c>
      <c r="C53" s="3">
        <f ca="1">Information!$S$11</f>
        <v>0</v>
      </c>
      <c r="D53" s="3">
        <f t="shared" ca="1" si="18"/>
        <v>7</v>
      </c>
      <c r="E53" s="3" t="str">
        <f t="shared" si="57"/>
        <v>Cr</v>
      </c>
      <c r="F53" s="94">
        <f t="shared" ca="1" si="19"/>
        <v>0</v>
      </c>
      <c r="G53" s="95">
        <f t="shared" ca="1" si="20"/>
        <v>0</v>
      </c>
      <c r="H53" s="95">
        <f t="shared" ca="1" si="21"/>
        <v>0</v>
      </c>
      <c r="I53" s="96">
        <f t="shared" ca="1" si="22"/>
        <v>-999</v>
      </c>
      <c r="J53" s="3">
        <f t="shared" ca="1" si="23"/>
        <v>-999</v>
      </c>
      <c r="K53" s="93" t="str">
        <f t="shared" ca="1" si="24"/>
        <v>Chrom</v>
      </c>
      <c r="L53" s="3"/>
      <c r="M53" s="3"/>
      <c r="N53" s="3"/>
      <c r="O53" s="3"/>
      <c r="P53" s="97">
        <f t="shared" ca="1" si="25"/>
        <v>-999</v>
      </c>
      <c r="Q53" s="3"/>
      <c r="R53" s="98" t="str">
        <f t="shared" ref="R53:S53" si="68">R52</f>
        <v>Results</v>
      </c>
      <c r="S53" s="98" t="str">
        <f t="shared" si="68"/>
        <v>L</v>
      </c>
      <c r="T53" s="98">
        <f t="shared" ref="T53:U53" si="69">T38</f>
        <v>19</v>
      </c>
      <c r="U53" s="98">
        <f t="shared" si="69"/>
        <v>68</v>
      </c>
      <c r="V53" s="94">
        <f t="shared" ca="1" si="13"/>
        <v>42</v>
      </c>
    </row>
    <row r="54" spans="1:22" x14ac:dyDescent="0.2">
      <c r="A54" s="3" t="str">
        <f t="shared" ca="1" si="17"/>
        <v>25P-Cr-8-0</v>
      </c>
      <c r="B54" s="93" t="str">
        <f t="shared" ca="1" si="11"/>
        <v>25P</v>
      </c>
      <c r="C54" s="3">
        <f ca="1">Information!$S$11</f>
        <v>0</v>
      </c>
      <c r="D54" s="3">
        <f t="shared" ca="1" si="18"/>
        <v>8</v>
      </c>
      <c r="E54" s="3" t="str">
        <f t="shared" si="57"/>
        <v>Cr</v>
      </c>
      <c r="F54" s="94">
        <f t="shared" ca="1" si="19"/>
        <v>0</v>
      </c>
      <c r="G54" s="95">
        <f t="shared" ca="1" si="20"/>
        <v>0</v>
      </c>
      <c r="H54" s="95">
        <f t="shared" ca="1" si="21"/>
        <v>0</v>
      </c>
      <c r="I54" s="96">
        <f t="shared" ca="1" si="22"/>
        <v>-999</v>
      </c>
      <c r="J54" s="3">
        <f t="shared" ca="1" si="23"/>
        <v>-999</v>
      </c>
      <c r="K54" s="93" t="str">
        <f t="shared" ca="1" si="24"/>
        <v>Chrom</v>
      </c>
      <c r="L54" s="3"/>
      <c r="M54" s="3"/>
      <c r="N54" s="3"/>
      <c r="O54" s="3"/>
      <c r="P54" s="97">
        <f t="shared" ca="1" si="25"/>
        <v>-999</v>
      </c>
      <c r="Q54" s="3"/>
      <c r="R54" s="98" t="str">
        <f t="shared" ref="R54:S54" si="70">R53</f>
        <v>Results</v>
      </c>
      <c r="S54" s="98" t="str">
        <f t="shared" si="70"/>
        <v>L</v>
      </c>
      <c r="T54" s="98">
        <f t="shared" ref="T54:U54" si="71">T39</f>
        <v>20</v>
      </c>
      <c r="U54" s="98">
        <f t="shared" si="71"/>
        <v>69</v>
      </c>
      <c r="V54" s="94">
        <f t="shared" ca="1" si="13"/>
        <v>42</v>
      </c>
    </row>
    <row r="55" spans="1:22" x14ac:dyDescent="0.2">
      <c r="A55" s="3" t="str">
        <f t="shared" ca="1" si="17"/>
        <v>25P-Cr-9-0</v>
      </c>
      <c r="B55" s="93" t="str">
        <f t="shared" ca="1" si="11"/>
        <v>25P</v>
      </c>
      <c r="C55" s="3">
        <f ca="1">Information!$S$11</f>
        <v>0</v>
      </c>
      <c r="D55" s="3">
        <f t="shared" ca="1" si="18"/>
        <v>9</v>
      </c>
      <c r="E55" s="3" t="str">
        <f t="shared" si="57"/>
        <v>Cr</v>
      </c>
      <c r="F55" s="94">
        <f t="shared" ca="1" si="19"/>
        <v>0</v>
      </c>
      <c r="G55" s="95">
        <f t="shared" ca="1" si="20"/>
        <v>0</v>
      </c>
      <c r="H55" s="95">
        <f t="shared" ca="1" si="21"/>
        <v>0</v>
      </c>
      <c r="I55" s="96">
        <f t="shared" ca="1" si="22"/>
        <v>-999</v>
      </c>
      <c r="J55" s="3">
        <f t="shared" ca="1" si="23"/>
        <v>-999</v>
      </c>
      <c r="K55" s="93" t="str">
        <f t="shared" ca="1" si="24"/>
        <v>Chrom</v>
      </c>
      <c r="L55" s="3"/>
      <c r="M55" s="3"/>
      <c r="N55" s="3"/>
      <c r="O55" s="3"/>
      <c r="P55" s="97">
        <f t="shared" ca="1" si="25"/>
        <v>-999</v>
      </c>
      <c r="Q55" s="3"/>
      <c r="R55" s="98" t="str">
        <f t="shared" ref="R55:S55" si="72">R54</f>
        <v>Results</v>
      </c>
      <c r="S55" s="98" t="str">
        <f t="shared" si="72"/>
        <v>L</v>
      </c>
      <c r="T55" s="98">
        <f t="shared" ref="T55:U55" si="73">T40</f>
        <v>21</v>
      </c>
      <c r="U55" s="98">
        <f t="shared" si="73"/>
        <v>70</v>
      </c>
      <c r="V55" s="94">
        <f t="shared" ca="1" si="13"/>
        <v>42</v>
      </c>
    </row>
    <row r="56" spans="1:22" x14ac:dyDescent="0.2">
      <c r="A56" s="3" t="str">
        <f t="shared" ca="1" si="17"/>
        <v>25P-Cr-10-0</v>
      </c>
      <c r="B56" s="93" t="str">
        <f t="shared" ca="1" si="11"/>
        <v>25P</v>
      </c>
      <c r="C56" s="3">
        <f ca="1">Information!$S$11</f>
        <v>0</v>
      </c>
      <c r="D56" s="3">
        <f t="shared" ca="1" si="18"/>
        <v>10</v>
      </c>
      <c r="E56" s="3" t="str">
        <f t="shared" si="57"/>
        <v>Cr</v>
      </c>
      <c r="F56" s="94">
        <f t="shared" ca="1" si="19"/>
        <v>0</v>
      </c>
      <c r="G56" s="95">
        <f t="shared" ca="1" si="20"/>
        <v>0</v>
      </c>
      <c r="H56" s="95">
        <f t="shared" ca="1" si="21"/>
        <v>0</v>
      </c>
      <c r="I56" s="96">
        <f t="shared" ca="1" si="22"/>
        <v>-999</v>
      </c>
      <c r="J56" s="3">
        <f t="shared" ca="1" si="23"/>
        <v>-999</v>
      </c>
      <c r="K56" s="93" t="str">
        <f t="shared" ca="1" si="24"/>
        <v>Chrom</v>
      </c>
      <c r="L56" s="3"/>
      <c r="M56" s="3"/>
      <c r="N56" s="3"/>
      <c r="O56" s="3"/>
      <c r="P56" s="97">
        <f t="shared" ca="1" si="25"/>
        <v>-999</v>
      </c>
      <c r="Q56" s="3"/>
      <c r="R56" s="98" t="str">
        <f t="shared" ref="R56:S56" si="74">R55</f>
        <v>Results</v>
      </c>
      <c r="S56" s="98" t="str">
        <f t="shared" si="74"/>
        <v>L</v>
      </c>
      <c r="T56" s="98">
        <f t="shared" ref="T56:U56" si="75">T41</f>
        <v>22</v>
      </c>
      <c r="U56" s="98">
        <f t="shared" si="75"/>
        <v>71</v>
      </c>
      <c r="V56" s="94">
        <f t="shared" ca="1" si="13"/>
        <v>42</v>
      </c>
    </row>
    <row r="57" spans="1:22" x14ac:dyDescent="0.2">
      <c r="A57" s="3" t="str">
        <f t="shared" ca="1" si="17"/>
        <v>25P-Cr-11-0</v>
      </c>
      <c r="B57" s="93" t="str">
        <f t="shared" ca="1" si="11"/>
        <v>25P</v>
      </c>
      <c r="C57" s="3">
        <f ca="1">Information!$S$11</f>
        <v>0</v>
      </c>
      <c r="D57" s="3">
        <f t="shared" ca="1" si="18"/>
        <v>11</v>
      </c>
      <c r="E57" s="3" t="str">
        <f t="shared" si="57"/>
        <v>Cr</v>
      </c>
      <c r="F57" s="94">
        <f t="shared" ca="1" si="19"/>
        <v>0</v>
      </c>
      <c r="G57" s="95">
        <f t="shared" ca="1" si="20"/>
        <v>0</v>
      </c>
      <c r="H57" s="95">
        <f t="shared" ca="1" si="21"/>
        <v>0</v>
      </c>
      <c r="I57" s="96">
        <f t="shared" ca="1" si="22"/>
        <v>-999</v>
      </c>
      <c r="J57" s="3">
        <f t="shared" ca="1" si="23"/>
        <v>-999</v>
      </c>
      <c r="K57" s="93" t="str">
        <f t="shared" ca="1" si="24"/>
        <v>Chrom</v>
      </c>
      <c r="L57" s="3"/>
      <c r="M57" s="3"/>
      <c r="N57" s="3"/>
      <c r="O57" s="3"/>
      <c r="P57" s="97">
        <f t="shared" ca="1" si="25"/>
        <v>-999</v>
      </c>
      <c r="Q57" s="3"/>
      <c r="R57" s="98" t="str">
        <f t="shared" ref="R57:S57" si="76">R56</f>
        <v>Results</v>
      </c>
      <c r="S57" s="98" t="str">
        <f t="shared" si="76"/>
        <v>L</v>
      </c>
      <c r="T57" s="98">
        <f t="shared" ref="T57:U57" si="77">T42</f>
        <v>24</v>
      </c>
      <c r="U57" s="98">
        <f t="shared" si="77"/>
        <v>72</v>
      </c>
      <c r="V57" s="94">
        <f t="shared" ca="1" si="13"/>
        <v>42</v>
      </c>
    </row>
    <row r="58" spans="1:22" x14ac:dyDescent="0.2">
      <c r="A58" s="3" t="str">
        <f t="shared" ca="1" si="17"/>
        <v>25P-Cr-12-0</v>
      </c>
      <c r="B58" s="93" t="str">
        <f t="shared" ca="1" si="11"/>
        <v>25P</v>
      </c>
      <c r="C58" s="3">
        <f ca="1">Information!$S$11</f>
        <v>0</v>
      </c>
      <c r="D58" s="3">
        <f t="shared" ca="1" si="18"/>
        <v>12</v>
      </c>
      <c r="E58" s="3" t="str">
        <f t="shared" si="57"/>
        <v>Cr</v>
      </c>
      <c r="F58" s="94">
        <f t="shared" ca="1" si="19"/>
        <v>0</v>
      </c>
      <c r="G58" s="95">
        <f t="shared" ca="1" si="20"/>
        <v>0</v>
      </c>
      <c r="H58" s="95">
        <f t="shared" ca="1" si="21"/>
        <v>0</v>
      </c>
      <c r="I58" s="96">
        <f t="shared" ca="1" si="22"/>
        <v>-999</v>
      </c>
      <c r="J58" s="3">
        <f t="shared" ca="1" si="23"/>
        <v>-999</v>
      </c>
      <c r="K58" s="93" t="str">
        <f t="shared" ca="1" si="24"/>
        <v>Chrom</v>
      </c>
      <c r="L58" s="3"/>
      <c r="M58" s="3"/>
      <c r="N58" s="3"/>
      <c r="O58" s="3"/>
      <c r="P58" s="97">
        <f t="shared" ca="1" si="25"/>
        <v>-999</v>
      </c>
      <c r="Q58" s="3"/>
      <c r="R58" s="98" t="str">
        <f t="shared" ref="R58:S58" si="78">R57</f>
        <v>Results</v>
      </c>
      <c r="S58" s="98" t="str">
        <f t="shared" si="78"/>
        <v>L</v>
      </c>
      <c r="T58" s="98">
        <f t="shared" ref="T58:U58" si="79">T43</f>
        <v>25</v>
      </c>
      <c r="U58" s="98">
        <f t="shared" si="79"/>
        <v>73</v>
      </c>
      <c r="V58" s="94">
        <f t="shared" ca="1" si="13"/>
        <v>42</v>
      </c>
    </row>
    <row r="59" spans="1:22" x14ac:dyDescent="0.2">
      <c r="A59" s="3" t="str">
        <f t="shared" ca="1" si="17"/>
        <v>25P-Cr-13-0</v>
      </c>
      <c r="B59" s="93" t="str">
        <f t="shared" ca="1" si="11"/>
        <v>25P</v>
      </c>
      <c r="C59" s="3">
        <f ca="1">Information!$S$11</f>
        <v>0</v>
      </c>
      <c r="D59" s="3">
        <f t="shared" ca="1" si="18"/>
        <v>13</v>
      </c>
      <c r="E59" s="3" t="str">
        <f t="shared" si="57"/>
        <v>Cr</v>
      </c>
      <c r="F59" s="94">
        <f t="shared" ca="1" si="19"/>
        <v>0</v>
      </c>
      <c r="G59" s="95">
        <f t="shared" ca="1" si="20"/>
        <v>0</v>
      </c>
      <c r="H59" s="95">
        <f t="shared" ca="1" si="21"/>
        <v>0</v>
      </c>
      <c r="I59" s="96">
        <f t="shared" ca="1" si="22"/>
        <v>-999</v>
      </c>
      <c r="J59" s="3">
        <f t="shared" ca="1" si="23"/>
        <v>-999</v>
      </c>
      <c r="K59" s="93" t="str">
        <f t="shared" ca="1" si="24"/>
        <v>Chrom</v>
      </c>
      <c r="L59" s="3"/>
      <c r="M59" s="3"/>
      <c r="N59" s="3"/>
      <c r="O59" s="3"/>
      <c r="P59" s="97">
        <f t="shared" ca="1" si="25"/>
        <v>-999</v>
      </c>
      <c r="Q59" s="3"/>
      <c r="R59" s="98" t="str">
        <f t="shared" ref="R59:S59" si="80">R58</f>
        <v>Results</v>
      </c>
      <c r="S59" s="98" t="str">
        <f t="shared" si="80"/>
        <v>L</v>
      </c>
      <c r="T59" s="98">
        <f t="shared" ref="T59:U59" si="81">T44</f>
        <v>26</v>
      </c>
      <c r="U59" s="98">
        <f t="shared" si="81"/>
        <v>74</v>
      </c>
      <c r="V59" s="94">
        <f t="shared" ca="1" si="13"/>
        <v>42</v>
      </c>
    </row>
    <row r="60" spans="1:22" x14ac:dyDescent="0.2">
      <c r="A60" s="3" t="str">
        <f t="shared" ca="1" si="17"/>
        <v>25P-Cr-14-0</v>
      </c>
      <c r="B60" s="93" t="str">
        <f t="shared" ca="1" si="11"/>
        <v>25P</v>
      </c>
      <c r="C60" s="3">
        <f ca="1">Information!$S$11</f>
        <v>0</v>
      </c>
      <c r="D60" s="3">
        <f t="shared" ca="1" si="18"/>
        <v>14</v>
      </c>
      <c r="E60" s="3" t="str">
        <f t="shared" si="57"/>
        <v>Cr</v>
      </c>
      <c r="F60" s="94">
        <f t="shared" ca="1" si="19"/>
        <v>0</v>
      </c>
      <c r="G60" s="95">
        <f t="shared" ca="1" si="20"/>
        <v>0</v>
      </c>
      <c r="H60" s="95">
        <f t="shared" ca="1" si="21"/>
        <v>0</v>
      </c>
      <c r="I60" s="96">
        <f t="shared" ca="1" si="22"/>
        <v>-999</v>
      </c>
      <c r="J60" s="3">
        <f t="shared" ca="1" si="23"/>
        <v>-999</v>
      </c>
      <c r="K60" s="93" t="str">
        <f t="shared" ca="1" si="24"/>
        <v>Chrom</v>
      </c>
      <c r="L60" s="3"/>
      <c r="M60" s="3"/>
      <c r="N60" s="3"/>
      <c r="O60" s="3"/>
      <c r="P60" s="97">
        <f t="shared" ca="1" si="25"/>
        <v>-999</v>
      </c>
      <c r="Q60" s="3"/>
      <c r="R60" s="98" t="str">
        <f t="shared" ref="R60:S60" si="82">R59</f>
        <v>Results</v>
      </c>
      <c r="S60" s="98" t="str">
        <f t="shared" si="82"/>
        <v>L</v>
      </c>
      <c r="T60" s="98">
        <f t="shared" ref="T60:U60" si="83">T45</f>
        <v>27</v>
      </c>
      <c r="U60" s="98">
        <f t="shared" si="83"/>
        <v>75</v>
      </c>
      <c r="V60" s="94">
        <f t="shared" ca="1" si="13"/>
        <v>42</v>
      </c>
    </row>
    <row r="61" spans="1:22" x14ac:dyDescent="0.2">
      <c r="A61" s="3" t="str">
        <f t="shared" ca="1" si="17"/>
        <v>25P-Cr-15-0</v>
      </c>
      <c r="B61" s="93" t="str">
        <f t="shared" ca="1" si="11"/>
        <v>25P</v>
      </c>
      <c r="C61" s="3">
        <f ca="1">Information!$S$11</f>
        <v>0</v>
      </c>
      <c r="D61" s="3">
        <f t="shared" ca="1" si="18"/>
        <v>15</v>
      </c>
      <c r="E61" s="3" t="str">
        <f t="shared" si="57"/>
        <v>Cr</v>
      </c>
      <c r="F61" s="94">
        <f t="shared" ca="1" si="19"/>
        <v>0</v>
      </c>
      <c r="G61" s="95">
        <f t="shared" ca="1" si="20"/>
        <v>0</v>
      </c>
      <c r="H61" s="95">
        <f t="shared" ca="1" si="21"/>
        <v>0</v>
      </c>
      <c r="I61" s="96">
        <f t="shared" ca="1" si="22"/>
        <v>-999</v>
      </c>
      <c r="J61" s="3">
        <f t="shared" ca="1" si="23"/>
        <v>-999</v>
      </c>
      <c r="K61" s="93" t="str">
        <f t="shared" ca="1" si="24"/>
        <v>Chrom</v>
      </c>
      <c r="L61" s="3"/>
      <c r="M61" s="3"/>
      <c r="N61" s="3"/>
      <c r="O61" s="3"/>
      <c r="P61" s="97">
        <f t="shared" ca="1" si="25"/>
        <v>-999</v>
      </c>
      <c r="Q61" s="3"/>
      <c r="R61" s="98" t="str">
        <f t="shared" ref="R61:S61" si="84">R60</f>
        <v>Results</v>
      </c>
      <c r="S61" s="98" t="str">
        <f t="shared" si="84"/>
        <v>L</v>
      </c>
      <c r="T61" s="98">
        <f t="shared" ref="T61:U61" si="85">T46</f>
        <v>28</v>
      </c>
      <c r="U61" s="98">
        <f t="shared" si="85"/>
        <v>76</v>
      </c>
      <c r="V61" s="94">
        <f t="shared" ca="1" si="13"/>
        <v>42</v>
      </c>
    </row>
    <row r="62" spans="1:22" x14ac:dyDescent="0.2">
      <c r="A62" s="3" t="str">
        <f t="shared" ca="1" si="17"/>
        <v>25P-Cu-1-0</v>
      </c>
      <c r="B62" s="93" t="str">
        <f t="shared" ca="1" si="11"/>
        <v>25P</v>
      </c>
      <c r="C62" s="3">
        <f ca="1">Information!$S$11</f>
        <v>0</v>
      </c>
      <c r="D62" s="3">
        <f t="shared" ca="1" si="18"/>
        <v>1</v>
      </c>
      <c r="E62" s="103" t="s">
        <v>123</v>
      </c>
      <c r="F62" s="94">
        <f t="shared" ca="1" si="19"/>
        <v>0</v>
      </c>
      <c r="G62" s="95">
        <f t="shared" ca="1" si="20"/>
        <v>0</v>
      </c>
      <c r="H62" s="95">
        <f t="shared" ca="1" si="21"/>
        <v>0</v>
      </c>
      <c r="I62" s="96">
        <f t="shared" ca="1" si="22"/>
        <v>-999</v>
      </c>
      <c r="J62" s="3">
        <f t="shared" ca="1" si="23"/>
        <v>-999</v>
      </c>
      <c r="K62" s="93" t="str">
        <f t="shared" ca="1" si="24"/>
        <v>Kupfer</v>
      </c>
      <c r="L62" s="3"/>
      <c r="M62" s="3"/>
      <c r="N62" s="3"/>
      <c r="O62" s="3"/>
      <c r="P62" s="97">
        <f t="shared" ca="1" si="25"/>
        <v>-999</v>
      </c>
      <c r="Q62" s="3"/>
      <c r="R62" s="98" t="str">
        <f>R61</f>
        <v>Results</v>
      </c>
      <c r="S62" s="99" t="s">
        <v>362</v>
      </c>
      <c r="T62" s="98">
        <f t="shared" ref="T62:U62" si="86">T47</f>
        <v>13</v>
      </c>
      <c r="U62" s="98">
        <f t="shared" si="86"/>
        <v>62</v>
      </c>
      <c r="V62" s="94">
        <f t="shared" ca="1" si="13"/>
        <v>42</v>
      </c>
    </row>
    <row r="63" spans="1:22" x14ac:dyDescent="0.2">
      <c r="A63" s="3" t="str">
        <f t="shared" ca="1" si="17"/>
        <v>25P-Cu-2-0</v>
      </c>
      <c r="B63" s="93" t="str">
        <f t="shared" ca="1" si="11"/>
        <v>25P</v>
      </c>
      <c r="C63" s="3">
        <f ca="1">Information!$S$11</f>
        <v>0</v>
      </c>
      <c r="D63" s="3">
        <f t="shared" ca="1" si="18"/>
        <v>2</v>
      </c>
      <c r="E63" s="3" t="str">
        <f t="shared" ref="E63:E76" si="87">E62</f>
        <v>Cu</v>
      </c>
      <c r="F63" s="94">
        <f t="shared" ca="1" si="19"/>
        <v>0</v>
      </c>
      <c r="G63" s="95">
        <f t="shared" ca="1" si="20"/>
        <v>0</v>
      </c>
      <c r="H63" s="95">
        <f t="shared" ca="1" si="21"/>
        <v>0</v>
      </c>
      <c r="I63" s="96">
        <f t="shared" ca="1" si="22"/>
        <v>-999</v>
      </c>
      <c r="J63" s="3">
        <f t="shared" ca="1" si="23"/>
        <v>-999</v>
      </c>
      <c r="K63" s="93" t="str">
        <f t="shared" ca="1" si="24"/>
        <v>Kupfer</v>
      </c>
      <c r="L63" s="3"/>
      <c r="M63" s="3"/>
      <c r="N63" s="3"/>
      <c r="O63" s="3"/>
      <c r="P63" s="97">
        <f t="shared" ca="1" si="25"/>
        <v>-999</v>
      </c>
      <c r="Q63" s="3"/>
      <c r="R63" s="98" t="str">
        <f t="shared" ref="R63:S63" si="88">R62</f>
        <v>Results</v>
      </c>
      <c r="S63" s="98" t="str">
        <f t="shared" si="88"/>
        <v>N</v>
      </c>
      <c r="T63" s="98">
        <f t="shared" ref="T63:U63" si="89">T48</f>
        <v>14</v>
      </c>
      <c r="U63" s="98">
        <f t="shared" si="89"/>
        <v>63</v>
      </c>
      <c r="V63" s="94">
        <f t="shared" ca="1" si="13"/>
        <v>42</v>
      </c>
    </row>
    <row r="64" spans="1:22" x14ac:dyDescent="0.2">
      <c r="A64" s="3" t="str">
        <f t="shared" ca="1" si="17"/>
        <v>25P-Cu-3-0</v>
      </c>
      <c r="B64" s="93" t="str">
        <f t="shared" ca="1" si="11"/>
        <v>25P</v>
      </c>
      <c r="C64" s="3">
        <f ca="1">Information!$S$11</f>
        <v>0</v>
      </c>
      <c r="D64" s="3">
        <f t="shared" ca="1" si="18"/>
        <v>3</v>
      </c>
      <c r="E64" s="3" t="str">
        <f t="shared" si="87"/>
        <v>Cu</v>
      </c>
      <c r="F64" s="94">
        <f t="shared" ca="1" si="19"/>
        <v>0</v>
      </c>
      <c r="G64" s="95">
        <f t="shared" ca="1" si="20"/>
        <v>0</v>
      </c>
      <c r="H64" s="95">
        <f t="shared" ca="1" si="21"/>
        <v>0</v>
      </c>
      <c r="I64" s="96">
        <f t="shared" ca="1" si="22"/>
        <v>-999</v>
      </c>
      <c r="J64" s="3">
        <f t="shared" ca="1" si="23"/>
        <v>-999</v>
      </c>
      <c r="K64" s="93" t="str">
        <f t="shared" ca="1" si="24"/>
        <v>Kupfer</v>
      </c>
      <c r="L64" s="3"/>
      <c r="M64" s="3"/>
      <c r="N64" s="3"/>
      <c r="O64" s="3"/>
      <c r="P64" s="97">
        <f t="shared" ca="1" si="25"/>
        <v>-999</v>
      </c>
      <c r="Q64" s="3"/>
      <c r="R64" s="98" t="str">
        <f t="shared" ref="R64:S64" si="90">R63</f>
        <v>Results</v>
      </c>
      <c r="S64" s="98" t="str">
        <f t="shared" si="90"/>
        <v>N</v>
      </c>
      <c r="T64" s="98">
        <f t="shared" ref="T64:U64" si="91">T49</f>
        <v>15</v>
      </c>
      <c r="U64" s="98">
        <f t="shared" si="91"/>
        <v>64</v>
      </c>
      <c r="V64" s="94">
        <f t="shared" ca="1" si="13"/>
        <v>42</v>
      </c>
    </row>
    <row r="65" spans="1:22" x14ac:dyDescent="0.2">
      <c r="A65" s="3" t="str">
        <f t="shared" ca="1" si="17"/>
        <v>25P-Cu-4-0</v>
      </c>
      <c r="B65" s="93" t="str">
        <f t="shared" ca="1" si="11"/>
        <v>25P</v>
      </c>
      <c r="C65" s="3">
        <f ca="1">Information!$S$11</f>
        <v>0</v>
      </c>
      <c r="D65" s="3">
        <f t="shared" ca="1" si="18"/>
        <v>4</v>
      </c>
      <c r="E65" s="3" t="str">
        <f t="shared" si="87"/>
        <v>Cu</v>
      </c>
      <c r="F65" s="94">
        <f t="shared" ca="1" si="19"/>
        <v>0</v>
      </c>
      <c r="G65" s="95">
        <f t="shared" ca="1" si="20"/>
        <v>0</v>
      </c>
      <c r="H65" s="95">
        <f t="shared" ca="1" si="21"/>
        <v>0</v>
      </c>
      <c r="I65" s="96">
        <f t="shared" ca="1" si="22"/>
        <v>-999</v>
      </c>
      <c r="J65" s="3">
        <f t="shared" ca="1" si="23"/>
        <v>-999</v>
      </c>
      <c r="K65" s="93" t="str">
        <f t="shared" ca="1" si="24"/>
        <v>Kupfer</v>
      </c>
      <c r="L65" s="3"/>
      <c r="M65" s="3"/>
      <c r="N65" s="3"/>
      <c r="O65" s="3"/>
      <c r="P65" s="97">
        <f t="shared" ca="1" si="25"/>
        <v>-999</v>
      </c>
      <c r="Q65" s="3"/>
      <c r="R65" s="98" t="str">
        <f t="shared" ref="R65:S65" si="92">R64</f>
        <v>Results</v>
      </c>
      <c r="S65" s="98" t="str">
        <f t="shared" si="92"/>
        <v>N</v>
      </c>
      <c r="T65" s="98">
        <f t="shared" ref="T65:U65" si="93">T50</f>
        <v>16</v>
      </c>
      <c r="U65" s="98">
        <f t="shared" si="93"/>
        <v>65</v>
      </c>
      <c r="V65" s="94">
        <f t="shared" ca="1" si="13"/>
        <v>42</v>
      </c>
    </row>
    <row r="66" spans="1:22" x14ac:dyDescent="0.2">
      <c r="A66" s="3" t="str">
        <f t="shared" ca="1" si="17"/>
        <v>25P-Cu-5-0</v>
      </c>
      <c r="B66" s="93" t="str">
        <f t="shared" ca="1" si="11"/>
        <v>25P</v>
      </c>
      <c r="C66" s="3">
        <f ca="1">Information!$S$11</f>
        <v>0</v>
      </c>
      <c r="D66" s="3">
        <f t="shared" ca="1" si="18"/>
        <v>5</v>
      </c>
      <c r="E66" s="3" t="str">
        <f t="shared" si="87"/>
        <v>Cu</v>
      </c>
      <c r="F66" s="94">
        <f t="shared" ca="1" si="19"/>
        <v>0</v>
      </c>
      <c r="G66" s="95">
        <f t="shared" ca="1" si="20"/>
        <v>0</v>
      </c>
      <c r="H66" s="95">
        <f t="shared" ca="1" si="21"/>
        <v>0</v>
      </c>
      <c r="I66" s="96">
        <f t="shared" ca="1" si="22"/>
        <v>-999</v>
      </c>
      <c r="J66" s="3">
        <f t="shared" ca="1" si="23"/>
        <v>-999</v>
      </c>
      <c r="K66" s="93" t="str">
        <f t="shared" ca="1" si="24"/>
        <v>Kupfer</v>
      </c>
      <c r="L66" s="3"/>
      <c r="M66" s="3"/>
      <c r="N66" s="3"/>
      <c r="O66" s="3"/>
      <c r="P66" s="97">
        <f t="shared" ca="1" si="25"/>
        <v>-999</v>
      </c>
      <c r="Q66" s="3"/>
      <c r="R66" s="98" t="str">
        <f t="shared" ref="R66:S66" si="94">R65</f>
        <v>Results</v>
      </c>
      <c r="S66" s="98" t="str">
        <f t="shared" si="94"/>
        <v>N</v>
      </c>
      <c r="T66" s="98">
        <f t="shared" ref="T66:U66" si="95">T51</f>
        <v>17</v>
      </c>
      <c r="U66" s="98">
        <f t="shared" si="95"/>
        <v>66</v>
      </c>
      <c r="V66" s="94">
        <f t="shared" ca="1" si="13"/>
        <v>42</v>
      </c>
    </row>
    <row r="67" spans="1:22" x14ac:dyDescent="0.2">
      <c r="A67" s="3" t="str">
        <f t="shared" ca="1" si="17"/>
        <v>25P-Cu-6-0</v>
      </c>
      <c r="B67" s="93" t="str">
        <f t="shared" ca="1" si="11"/>
        <v>25P</v>
      </c>
      <c r="C67" s="3">
        <f ca="1">Information!$S$11</f>
        <v>0</v>
      </c>
      <c r="D67" s="3">
        <f t="shared" ca="1" si="18"/>
        <v>6</v>
      </c>
      <c r="E67" s="3" t="str">
        <f t="shared" si="87"/>
        <v>Cu</v>
      </c>
      <c r="F67" s="94">
        <f t="shared" ca="1" si="19"/>
        <v>0</v>
      </c>
      <c r="G67" s="95">
        <f t="shared" ca="1" si="20"/>
        <v>0</v>
      </c>
      <c r="H67" s="95">
        <f t="shared" ca="1" si="21"/>
        <v>0</v>
      </c>
      <c r="I67" s="96">
        <f t="shared" ca="1" si="22"/>
        <v>-999</v>
      </c>
      <c r="J67" s="3">
        <f t="shared" ca="1" si="23"/>
        <v>-999</v>
      </c>
      <c r="K67" s="93" t="str">
        <f t="shared" ca="1" si="24"/>
        <v>Kupfer</v>
      </c>
      <c r="L67" s="3"/>
      <c r="M67" s="3"/>
      <c r="N67" s="3"/>
      <c r="O67" s="3"/>
      <c r="P67" s="97">
        <f t="shared" ca="1" si="25"/>
        <v>-999</v>
      </c>
      <c r="Q67" s="3"/>
      <c r="R67" s="98" t="str">
        <f t="shared" ref="R67:S67" si="96">R66</f>
        <v>Results</v>
      </c>
      <c r="S67" s="98" t="str">
        <f t="shared" si="96"/>
        <v>N</v>
      </c>
      <c r="T67" s="98">
        <f t="shared" ref="T67:U67" si="97">T52</f>
        <v>18</v>
      </c>
      <c r="U67" s="98">
        <f t="shared" si="97"/>
        <v>67</v>
      </c>
      <c r="V67" s="94">
        <f t="shared" ca="1" si="13"/>
        <v>42</v>
      </c>
    </row>
    <row r="68" spans="1:22" x14ac:dyDescent="0.2">
      <c r="A68" s="3" t="str">
        <f t="shared" ca="1" si="17"/>
        <v>25P-Cu-7-0</v>
      </c>
      <c r="B68" s="93" t="str">
        <f t="shared" ref="B68:B131" ca="1" si="98">B67</f>
        <v>25P</v>
      </c>
      <c r="C68" s="3">
        <f ca="1">Information!$S$11</f>
        <v>0</v>
      </c>
      <c r="D68" s="3">
        <f t="shared" ca="1" si="18"/>
        <v>7</v>
      </c>
      <c r="E68" s="3" t="str">
        <f t="shared" si="87"/>
        <v>Cu</v>
      </c>
      <c r="F68" s="94">
        <f t="shared" ca="1" si="19"/>
        <v>0</v>
      </c>
      <c r="G68" s="95">
        <f t="shared" ca="1" si="20"/>
        <v>0</v>
      </c>
      <c r="H68" s="95">
        <f t="shared" ca="1" si="21"/>
        <v>0</v>
      </c>
      <c r="I68" s="96">
        <f t="shared" ca="1" si="22"/>
        <v>-999</v>
      </c>
      <c r="J68" s="3">
        <f t="shared" ca="1" si="23"/>
        <v>-999</v>
      </c>
      <c r="K68" s="93" t="str">
        <f t="shared" ca="1" si="24"/>
        <v>Kupfer</v>
      </c>
      <c r="L68" s="3"/>
      <c r="M68" s="3"/>
      <c r="N68" s="3"/>
      <c r="O68" s="3"/>
      <c r="P68" s="97">
        <f t="shared" ca="1" si="25"/>
        <v>-999</v>
      </c>
      <c r="Q68" s="3"/>
      <c r="R68" s="98" t="str">
        <f t="shared" ref="R68:S68" si="99">R67</f>
        <v>Results</v>
      </c>
      <c r="S68" s="98" t="str">
        <f t="shared" si="99"/>
        <v>N</v>
      </c>
      <c r="T68" s="98">
        <f t="shared" ref="T68:U68" si="100">T53</f>
        <v>19</v>
      </c>
      <c r="U68" s="98">
        <f t="shared" si="100"/>
        <v>68</v>
      </c>
      <c r="V68" s="94">
        <f t="shared" ca="1" si="13"/>
        <v>42</v>
      </c>
    </row>
    <row r="69" spans="1:22" x14ac:dyDescent="0.2">
      <c r="A69" s="3" t="str">
        <f t="shared" ca="1" si="17"/>
        <v>25P-Cu-8-0</v>
      </c>
      <c r="B69" s="93" t="str">
        <f t="shared" ca="1" si="98"/>
        <v>25P</v>
      </c>
      <c r="C69" s="3">
        <f ca="1">Information!$S$11</f>
        <v>0</v>
      </c>
      <c r="D69" s="3">
        <f t="shared" ca="1" si="18"/>
        <v>8</v>
      </c>
      <c r="E69" s="3" t="str">
        <f t="shared" si="87"/>
        <v>Cu</v>
      </c>
      <c r="F69" s="94">
        <f t="shared" ca="1" si="19"/>
        <v>0</v>
      </c>
      <c r="G69" s="95">
        <f t="shared" ca="1" si="20"/>
        <v>0</v>
      </c>
      <c r="H69" s="95">
        <f t="shared" ca="1" si="21"/>
        <v>0</v>
      </c>
      <c r="I69" s="96">
        <f t="shared" ca="1" si="22"/>
        <v>-999</v>
      </c>
      <c r="J69" s="3">
        <f t="shared" ca="1" si="23"/>
        <v>-999</v>
      </c>
      <c r="K69" s="93" t="str">
        <f t="shared" ca="1" si="24"/>
        <v>Kupfer</v>
      </c>
      <c r="L69" s="3"/>
      <c r="M69" s="3"/>
      <c r="N69" s="3"/>
      <c r="O69" s="3"/>
      <c r="P69" s="97">
        <f t="shared" ca="1" si="25"/>
        <v>-999</v>
      </c>
      <c r="Q69" s="3"/>
      <c r="R69" s="98" t="str">
        <f t="shared" ref="R69:S69" si="101">R68</f>
        <v>Results</v>
      </c>
      <c r="S69" s="98" t="str">
        <f t="shared" si="101"/>
        <v>N</v>
      </c>
      <c r="T69" s="98">
        <f t="shared" ref="T69:U69" si="102">T54</f>
        <v>20</v>
      </c>
      <c r="U69" s="98">
        <f t="shared" si="102"/>
        <v>69</v>
      </c>
      <c r="V69" s="94">
        <f t="shared" ca="1" si="13"/>
        <v>42</v>
      </c>
    </row>
    <row r="70" spans="1:22" x14ac:dyDescent="0.2">
      <c r="A70" s="3" t="str">
        <f t="shared" ca="1" si="17"/>
        <v>25P-Cu-9-0</v>
      </c>
      <c r="B70" s="93" t="str">
        <f t="shared" ca="1" si="98"/>
        <v>25P</v>
      </c>
      <c r="C70" s="3">
        <f ca="1">Information!$S$11</f>
        <v>0</v>
      </c>
      <c r="D70" s="3">
        <f t="shared" ca="1" si="18"/>
        <v>9</v>
      </c>
      <c r="E70" s="3" t="str">
        <f t="shared" si="87"/>
        <v>Cu</v>
      </c>
      <c r="F70" s="94">
        <f t="shared" ca="1" si="19"/>
        <v>0</v>
      </c>
      <c r="G70" s="95">
        <f t="shared" ca="1" si="20"/>
        <v>0</v>
      </c>
      <c r="H70" s="95">
        <f t="shared" ca="1" si="21"/>
        <v>0</v>
      </c>
      <c r="I70" s="96">
        <f t="shared" ca="1" si="22"/>
        <v>-999</v>
      </c>
      <c r="J70" s="3">
        <f t="shared" ca="1" si="23"/>
        <v>-999</v>
      </c>
      <c r="K70" s="93" t="str">
        <f t="shared" ca="1" si="24"/>
        <v>Kupfer</v>
      </c>
      <c r="L70" s="3"/>
      <c r="M70" s="3"/>
      <c r="N70" s="3"/>
      <c r="O70" s="3"/>
      <c r="P70" s="97">
        <f t="shared" ca="1" si="25"/>
        <v>-999</v>
      </c>
      <c r="Q70" s="3"/>
      <c r="R70" s="98" t="str">
        <f t="shared" ref="R70:S70" si="103">R69</f>
        <v>Results</v>
      </c>
      <c r="S70" s="98" t="str">
        <f t="shared" si="103"/>
        <v>N</v>
      </c>
      <c r="T70" s="98">
        <f t="shared" ref="T70:U70" si="104">T55</f>
        <v>21</v>
      </c>
      <c r="U70" s="98">
        <f t="shared" si="104"/>
        <v>70</v>
      </c>
      <c r="V70" s="94">
        <f t="shared" ca="1" si="13"/>
        <v>42</v>
      </c>
    </row>
    <row r="71" spans="1:22" x14ac:dyDescent="0.2">
      <c r="A71" s="3" t="str">
        <f t="shared" ca="1" si="17"/>
        <v>25P-Cu-10-0</v>
      </c>
      <c r="B71" s="93" t="str">
        <f t="shared" ca="1" si="98"/>
        <v>25P</v>
      </c>
      <c r="C71" s="3">
        <f ca="1">Information!$S$11</f>
        <v>0</v>
      </c>
      <c r="D71" s="3">
        <f t="shared" ca="1" si="18"/>
        <v>10</v>
      </c>
      <c r="E71" s="3" t="str">
        <f t="shared" si="87"/>
        <v>Cu</v>
      </c>
      <c r="F71" s="94">
        <f t="shared" ca="1" si="19"/>
        <v>0</v>
      </c>
      <c r="G71" s="95">
        <f t="shared" ca="1" si="20"/>
        <v>0</v>
      </c>
      <c r="H71" s="95">
        <f t="shared" ca="1" si="21"/>
        <v>0</v>
      </c>
      <c r="I71" s="96">
        <f t="shared" ca="1" si="22"/>
        <v>-999</v>
      </c>
      <c r="J71" s="3">
        <f t="shared" ca="1" si="23"/>
        <v>-999</v>
      </c>
      <c r="K71" s="93" t="str">
        <f t="shared" ca="1" si="24"/>
        <v>Kupfer</v>
      </c>
      <c r="L71" s="3"/>
      <c r="M71" s="3"/>
      <c r="N71" s="3"/>
      <c r="O71" s="3"/>
      <c r="P71" s="97">
        <f t="shared" ca="1" si="25"/>
        <v>-999</v>
      </c>
      <c r="Q71" s="3"/>
      <c r="R71" s="98" t="str">
        <f t="shared" ref="R71:S71" si="105">R70</f>
        <v>Results</v>
      </c>
      <c r="S71" s="98" t="str">
        <f t="shared" si="105"/>
        <v>N</v>
      </c>
      <c r="T71" s="98">
        <f t="shared" ref="T71:U71" si="106">T56</f>
        <v>22</v>
      </c>
      <c r="U71" s="98">
        <f t="shared" si="106"/>
        <v>71</v>
      </c>
      <c r="V71" s="94">
        <f t="shared" ca="1" si="13"/>
        <v>42</v>
      </c>
    </row>
    <row r="72" spans="1:22" x14ac:dyDescent="0.2">
      <c r="A72" s="3" t="str">
        <f t="shared" ca="1" si="17"/>
        <v>25P-Cu-11-0</v>
      </c>
      <c r="B72" s="93" t="str">
        <f t="shared" ca="1" si="98"/>
        <v>25P</v>
      </c>
      <c r="C72" s="3">
        <f ca="1">Information!$S$11</f>
        <v>0</v>
      </c>
      <c r="D72" s="3">
        <f t="shared" ca="1" si="18"/>
        <v>11</v>
      </c>
      <c r="E72" s="3" t="str">
        <f t="shared" si="87"/>
        <v>Cu</v>
      </c>
      <c r="F72" s="94">
        <f t="shared" ca="1" si="19"/>
        <v>0</v>
      </c>
      <c r="G72" s="95">
        <f t="shared" ca="1" si="20"/>
        <v>0</v>
      </c>
      <c r="H72" s="95">
        <f t="shared" ca="1" si="21"/>
        <v>0</v>
      </c>
      <c r="I72" s="96">
        <f t="shared" ca="1" si="22"/>
        <v>-999</v>
      </c>
      <c r="J72" s="3">
        <f t="shared" ca="1" si="23"/>
        <v>-999</v>
      </c>
      <c r="K72" s="93" t="str">
        <f t="shared" ca="1" si="24"/>
        <v>Kupfer</v>
      </c>
      <c r="L72" s="3"/>
      <c r="M72" s="3"/>
      <c r="N72" s="3"/>
      <c r="O72" s="3"/>
      <c r="P72" s="97">
        <f t="shared" ca="1" si="25"/>
        <v>-999</v>
      </c>
      <c r="Q72" s="3"/>
      <c r="R72" s="98" t="str">
        <f t="shared" ref="R72:S72" si="107">R71</f>
        <v>Results</v>
      </c>
      <c r="S72" s="98" t="str">
        <f t="shared" si="107"/>
        <v>N</v>
      </c>
      <c r="T72" s="98">
        <f t="shared" ref="T72:U72" si="108">T57</f>
        <v>24</v>
      </c>
      <c r="U72" s="98">
        <f t="shared" si="108"/>
        <v>72</v>
      </c>
      <c r="V72" s="94">
        <f t="shared" ca="1" si="13"/>
        <v>42</v>
      </c>
    </row>
    <row r="73" spans="1:22" x14ac:dyDescent="0.2">
      <c r="A73" s="3" t="str">
        <f t="shared" ca="1" si="17"/>
        <v>25P-Cu-12-0</v>
      </c>
      <c r="B73" s="93" t="str">
        <f t="shared" ca="1" si="98"/>
        <v>25P</v>
      </c>
      <c r="C73" s="3">
        <f ca="1">Information!$S$11</f>
        <v>0</v>
      </c>
      <c r="D73" s="3">
        <f t="shared" ca="1" si="18"/>
        <v>12</v>
      </c>
      <c r="E73" s="3" t="str">
        <f t="shared" si="87"/>
        <v>Cu</v>
      </c>
      <c r="F73" s="94">
        <f t="shared" ca="1" si="19"/>
        <v>0</v>
      </c>
      <c r="G73" s="95">
        <f t="shared" ca="1" si="20"/>
        <v>0</v>
      </c>
      <c r="H73" s="95">
        <f t="shared" ca="1" si="21"/>
        <v>0</v>
      </c>
      <c r="I73" s="96">
        <f t="shared" ca="1" si="22"/>
        <v>-999</v>
      </c>
      <c r="J73" s="3">
        <f t="shared" ca="1" si="23"/>
        <v>-999</v>
      </c>
      <c r="K73" s="93" t="str">
        <f t="shared" ca="1" si="24"/>
        <v>Kupfer</v>
      </c>
      <c r="L73" s="3"/>
      <c r="M73" s="3"/>
      <c r="N73" s="3"/>
      <c r="O73" s="3"/>
      <c r="P73" s="97">
        <f t="shared" ca="1" si="25"/>
        <v>-999</v>
      </c>
      <c r="Q73" s="3"/>
      <c r="R73" s="98" t="str">
        <f t="shared" ref="R73:S73" si="109">R72</f>
        <v>Results</v>
      </c>
      <c r="S73" s="98" t="str">
        <f t="shared" si="109"/>
        <v>N</v>
      </c>
      <c r="T73" s="98">
        <f t="shared" ref="T73:U73" si="110">T58</f>
        <v>25</v>
      </c>
      <c r="U73" s="98">
        <f t="shared" si="110"/>
        <v>73</v>
      </c>
      <c r="V73" s="94">
        <f t="shared" ca="1" si="13"/>
        <v>42</v>
      </c>
    </row>
    <row r="74" spans="1:22" x14ac:dyDescent="0.2">
      <c r="A74" s="3" t="str">
        <f t="shared" ca="1" si="17"/>
        <v>25P-Cu-13-0</v>
      </c>
      <c r="B74" s="93" t="str">
        <f t="shared" ca="1" si="98"/>
        <v>25P</v>
      </c>
      <c r="C74" s="3">
        <f ca="1">Information!$S$11</f>
        <v>0</v>
      </c>
      <c r="D74" s="3">
        <f t="shared" ca="1" si="18"/>
        <v>13</v>
      </c>
      <c r="E74" s="3" t="str">
        <f t="shared" si="87"/>
        <v>Cu</v>
      </c>
      <c r="F74" s="94">
        <f t="shared" ca="1" si="19"/>
        <v>0</v>
      </c>
      <c r="G74" s="95">
        <f t="shared" ca="1" si="20"/>
        <v>0</v>
      </c>
      <c r="H74" s="95">
        <f t="shared" ca="1" si="21"/>
        <v>0</v>
      </c>
      <c r="I74" s="96">
        <f t="shared" ca="1" si="22"/>
        <v>-999</v>
      </c>
      <c r="J74" s="3">
        <f t="shared" ca="1" si="23"/>
        <v>-999</v>
      </c>
      <c r="K74" s="93" t="str">
        <f t="shared" ca="1" si="24"/>
        <v>Kupfer</v>
      </c>
      <c r="L74" s="3"/>
      <c r="M74" s="3"/>
      <c r="N74" s="3"/>
      <c r="O74" s="3"/>
      <c r="P74" s="97">
        <f t="shared" ca="1" si="25"/>
        <v>-999</v>
      </c>
      <c r="Q74" s="3"/>
      <c r="R74" s="98" t="str">
        <f t="shared" ref="R74:S74" si="111">R73</f>
        <v>Results</v>
      </c>
      <c r="S74" s="98" t="str">
        <f t="shared" si="111"/>
        <v>N</v>
      </c>
      <c r="T74" s="98">
        <f t="shared" ref="T74:U74" si="112">T59</f>
        <v>26</v>
      </c>
      <c r="U74" s="98">
        <f t="shared" si="112"/>
        <v>74</v>
      </c>
      <c r="V74" s="94">
        <f t="shared" ca="1" si="13"/>
        <v>42</v>
      </c>
    </row>
    <row r="75" spans="1:22" x14ac:dyDescent="0.2">
      <c r="A75" s="3" t="str">
        <f t="shared" ca="1" si="17"/>
        <v>25P-Cu-14-0</v>
      </c>
      <c r="B75" s="93" t="str">
        <f t="shared" ca="1" si="98"/>
        <v>25P</v>
      </c>
      <c r="C75" s="3">
        <f ca="1">Information!$S$11</f>
        <v>0</v>
      </c>
      <c r="D75" s="3">
        <f t="shared" ca="1" si="18"/>
        <v>14</v>
      </c>
      <c r="E75" s="3" t="str">
        <f t="shared" si="87"/>
        <v>Cu</v>
      </c>
      <c r="F75" s="94">
        <f t="shared" ca="1" si="19"/>
        <v>0</v>
      </c>
      <c r="G75" s="95">
        <f t="shared" ca="1" si="20"/>
        <v>0</v>
      </c>
      <c r="H75" s="95">
        <f t="shared" ca="1" si="21"/>
        <v>0</v>
      </c>
      <c r="I75" s="96">
        <f t="shared" ca="1" si="22"/>
        <v>-999</v>
      </c>
      <c r="J75" s="3">
        <f t="shared" ca="1" si="23"/>
        <v>-999</v>
      </c>
      <c r="K75" s="93" t="str">
        <f t="shared" ca="1" si="24"/>
        <v>Kupfer</v>
      </c>
      <c r="L75" s="3"/>
      <c r="M75" s="3"/>
      <c r="N75" s="3"/>
      <c r="O75" s="3"/>
      <c r="P75" s="97">
        <f t="shared" ca="1" si="25"/>
        <v>-999</v>
      </c>
      <c r="Q75" s="3"/>
      <c r="R75" s="98" t="str">
        <f t="shared" ref="R75:S75" si="113">R74</f>
        <v>Results</v>
      </c>
      <c r="S75" s="98" t="str">
        <f t="shared" si="113"/>
        <v>N</v>
      </c>
      <c r="T75" s="98">
        <f t="shared" ref="T75:U75" si="114">T60</f>
        <v>27</v>
      </c>
      <c r="U75" s="98">
        <f t="shared" si="114"/>
        <v>75</v>
      </c>
      <c r="V75" s="94">
        <f t="shared" ca="1" si="13"/>
        <v>42</v>
      </c>
    </row>
    <row r="76" spans="1:22" x14ac:dyDescent="0.2">
      <c r="A76" s="3" t="str">
        <f t="shared" ca="1" si="17"/>
        <v>25P-Cu-15-0</v>
      </c>
      <c r="B76" s="93" t="str">
        <f t="shared" ca="1" si="98"/>
        <v>25P</v>
      </c>
      <c r="C76" s="3">
        <f ca="1">Information!$S$11</f>
        <v>0</v>
      </c>
      <c r="D76" s="3">
        <f t="shared" ca="1" si="18"/>
        <v>15</v>
      </c>
      <c r="E76" s="3" t="str">
        <f t="shared" si="87"/>
        <v>Cu</v>
      </c>
      <c r="F76" s="94">
        <f t="shared" ca="1" si="19"/>
        <v>0</v>
      </c>
      <c r="G76" s="95">
        <f t="shared" ca="1" si="20"/>
        <v>0</v>
      </c>
      <c r="H76" s="95">
        <f t="shared" ca="1" si="21"/>
        <v>0</v>
      </c>
      <c r="I76" s="96">
        <f t="shared" ca="1" si="22"/>
        <v>-999</v>
      </c>
      <c r="J76" s="3">
        <f t="shared" ca="1" si="23"/>
        <v>-999</v>
      </c>
      <c r="K76" s="93" t="str">
        <f t="shared" ca="1" si="24"/>
        <v>Kupfer</v>
      </c>
      <c r="L76" s="3"/>
      <c r="M76" s="3"/>
      <c r="N76" s="3"/>
      <c r="O76" s="3"/>
      <c r="P76" s="97">
        <f t="shared" ca="1" si="25"/>
        <v>-999</v>
      </c>
      <c r="Q76" s="3"/>
      <c r="R76" s="98" t="str">
        <f t="shared" ref="R76:S76" si="115">R75</f>
        <v>Results</v>
      </c>
      <c r="S76" s="98" t="str">
        <f t="shared" si="115"/>
        <v>N</v>
      </c>
      <c r="T76" s="98">
        <f t="shared" ref="T76:U76" si="116">T61</f>
        <v>28</v>
      </c>
      <c r="U76" s="98">
        <f t="shared" si="116"/>
        <v>76</v>
      </c>
      <c r="V76" s="94">
        <f t="shared" ref="V76:V139" ca="1" si="117">F76+42</f>
        <v>42</v>
      </c>
    </row>
    <row r="77" spans="1:22" x14ac:dyDescent="0.2">
      <c r="A77" s="3" t="str">
        <f t="shared" ca="1" si="17"/>
        <v>25P-Mn-1-0</v>
      </c>
      <c r="B77" s="93" t="str">
        <f t="shared" ca="1" si="98"/>
        <v>25P</v>
      </c>
      <c r="C77" s="3">
        <f ca="1">Information!$S$11</f>
        <v>0</v>
      </c>
      <c r="D77" s="3">
        <f t="shared" ca="1" si="18"/>
        <v>1</v>
      </c>
      <c r="E77" s="103" t="s">
        <v>124</v>
      </c>
      <c r="F77" s="94">
        <f t="shared" ca="1" si="19"/>
        <v>0</v>
      </c>
      <c r="G77" s="95">
        <f t="shared" ca="1" si="20"/>
        <v>0</v>
      </c>
      <c r="H77" s="95">
        <f t="shared" ca="1" si="21"/>
        <v>0</v>
      </c>
      <c r="I77" s="96">
        <f t="shared" ca="1" si="22"/>
        <v>-999</v>
      </c>
      <c r="J77" s="3">
        <f t="shared" ca="1" si="23"/>
        <v>-999</v>
      </c>
      <c r="K77" s="93" t="str">
        <f t="shared" ca="1" si="24"/>
        <v>Mangan</v>
      </c>
      <c r="L77" s="3"/>
      <c r="M77" s="3"/>
      <c r="N77" s="3"/>
      <c r="O77" s="3"/>
      <c r="P77" s="97">
        <f t="shared" ca="1" si="25"/>
        <v>-999</v>
      </c>
      <c r="Q77" s="3"/>
      <c r="R77" s="98" t="str">
        <f>R76</f>
        <v>Results</v>
      </c>
      <c r="S77" s="99" t="s">
        <v>363</v>
      </c>
      <c r="T77" s="98">
        <f t="shared" ref="T77:U77" si="118">T62</f>
        <v>13</v>
      </c>
      <c r="U77" s="98">
        <f t="shared" si="118"/>
        <v>62</v>
      </c>
      <c r="V77" s="94">
        <f t="shared" ca="1" si="117"/>
        <v>42</v>
      </c>
    </row>
    <row r="78" spans="1:22" x14ac:dyDescent="0.2">
      <c r="A78" s="3" t="str">
        <f t="shared" ca="1" si="17"/>
        <v>25P-Mn-2-0</v>
      </c>
      <c r="B78" s="93" t="str">
        <f t="shared" ca="1" si="98"/>
        <v>25P</v>
      </c>
      <c r="C78" s="3">
        <f ca="1">Information!$S$11</f>
        <v>0</v>
      </c>
      <c r="D78" s="3">
        <f t="shared" ca="1" si="18"/>
        <v>2</v>
      </c>
      <c r="E78" s="3" t="str">
        <f t="shared" ref="E78:E91" si="119">E77</f>
        <v>Mn</v>
      </c>
      <c r="F78" s="94">
        <f t="shared" ca="1" si="19"/>
        <v>0</v>
      </c>
      <c r="G78" s="95">
        <f t="shared" ca="1" si="20"/>
        <v>0</v>
      </c>
      <c r="H78" s="95">
        <f t="shared" ca="1" si="21"/>
        <v>0</v>
      </c>
      <c r="I78" s="96">
        <f t="shared" ca="1" si="22"/>
        <v>-999</v>
      </c>
      <c r="J78" s="3">
        <f t="shared" ca="1" si="23"/>
        <v>-999</v>
      </c>
      <c r="K78" s="93" t="str">
        <f t="shared" ca="1" si="24"/>
        <v>Mangan</v>
      </c>
      <c r="L78" s="3"/>
      <c r="M78" s="3"/>
      <c r="N78" s="3"/>
      <c r="O78" s="3"/>
      <c r="P78" s="97">
        <f t="shared" ca="1" si="25"/>
        <v>-999</v>
      </c>
      <c r="Q78" s="3"/>
      <c r="R78" s="98" t="str">
        <f t="shared" ref="R78:S78" si="120">R77</f>
        <v>Results</v>
      </c>
      <c r="S78" s="98" t="str">
        <f t="shared" si="120"/>
        <v>P</v>
      </c>
      <c r="T78" s="98">
        <f t="shared" ref="T78:U78" si="121">T63</f>
        <v>14</v>
      </c>
      <c r="U78" s="98">
        <f t="shared" si="121"/>
        <v>63</v>
      </c>
      <c r="V78" s="94">
        <f t="shared" ca="1" si="117"/>
        <v>42</v>
      </c>
    </row>
    <row r="79" spans="1:22" x14ac:dyDescent="0.2">
      <c r="A79" s="3" t="str">
        <f t="shared" ca="1" si="17"/>
        <v>25P-Mn-3-0</v>
      </c>
      <c r="B79" s="93" t="str">
        <f t="shared" ca="1" si="98"/>
        <v>25P</v>
      </c>
      <c r="C79" s="3">
        <f ca="1">Information!$S$11</f>
        <v>0</v>
      </c>
      <c r="D79" s="3">
        <f t="shared" ca="1" si="18"/>
        <v>3</v>
      </c>
      <c r="E79" s="3" t="str">
        <f t="shared" si="119"/>
        <v>Mn</v>
      </c>
      <c r="F79" s="94">
        <f t="shared" ca="1" si="19"/>
        <v>0</v>
      </c>
      <c r="G79" s="95">
        <f t="shared" ca="1" si="20"/>
        <v>0</v>
      </c>
      <c r="H79" s="95">
        <f t="shared" ca="1" si="21"/>
        <v>0</v>
      </c>
      <c r="I79" s="96">
        <f t="shared" ca="1" si="22"/>
        <v>-999</v>
      </c>
      <c r="J79" s="3">
        <f t="shared" ca="1" si="23"/>
        <v>-999</v>
      </c>
      <c r="K79" s="93" t="str">
        <f t="shared" ca="1" si="24"/>
        <v>Mangan</v>
      </c>
      <c r="L79" s="3"/>
      <c r="M79" s="3"/>
      <c r="N79" s="3"/>
      <c r="O79" s="3"/>
      <c r="P79" s="97">
        <f t="shared" ca="1" si="25"/>
        <v>-999</v>
      </c>
      <c r="Q79" s="3"/>
      <c r="R79" s="98" t="str">
        <f t="shared" ref="R79:S79" si="122">R78</f>
        <v>Results</v>
      </c>
      <c r="S79" s="98" t="str">
        <f t="shared" si="122"/>
        <v>P</v>
      </c>
      <c r="T79" s="98">
        <f t="shared" ref="T79:U79" si="123">T64</f>
        <v>15</v>
      </c>
      <c r="U79" s="98">
        <f t="shared" si="123"/>
        <v>64</v>
      </c>
      <c r="V79" s="94">
        <f t="shared" ca="1" si="117"/>
        <v>42</v>
      </c>
    </row>
    <row r="80" spans="1:22" x14ac:dyDescent="0.2">
      <c r="A80" s="3" t="str">
        <f t="shared" ca="1" si="17"/>
        <v>25P-Mn-4-0</v>
      </c>
      <c r="B80" s="93" t="str">
        <f t="shared" ca="1" si="98"/>
        <v>25P</v>
      </c>
      <c r="C80" s="3">
        <f ca="1">Information!$S$11</f>
        <v>0</v>
      </c>
      <c r="D80" s="3">
        <f t="shared" ca="1" si="18"/>
        <v>4</v>
      </c>
      <c r="E80" s="3" t="str">
        <f t="shared" si="119"/>
        <v>Mn</v>
      </c>
      <c r="F80" s="94">
        <f t="shared" ca="1" si="19"/>
        <v>0</v>
      </c>
      <c r="G80" s="95">
        <f t="shared" ca="1" si="20"/>
        <v>0</v>
      </c>
      <c r="H80" s="95">
        <f t="shared" ca="1" si="21"/>
        <v>0</v>
      </c>
      <c r="I80" s="96">
        <f t="shared" ca="1" si="22"/>
        <v>-999</v>
      </c>
      <c r="J80" s="3">
        <f t="shared" ca="1" si="23"/>
        <v>-999</v>
      </c>
      <c r="K80" s="93" t="str">
        <f t="shared" ca="1" si="24"/>
        <v>Mangan</v>
      </c>
      <c r="L80" s="3"/>
      <c r="M80" s="3"/>
      <c r="N80" s="3"/>
      <c r="O80" s="3"/>
      <c r="P80" s="97">
        <f t="shared" ca="1" si="25"/>
        <v>-999</v>
      </c>
      <c r="Q80" s="3"/>
      <c r="R80" s="98" t="str">
        <f t="shared" ref="R80:S80" si="124">R79</f>
        <v>Results</v>
      </c>
      <c r="S80" s="98" t="str">
        <f t="shared" si="124"/>
        <v>P</v>
      </c>
      <c r="T80" s="98">
        <f t="shared" ref="T80:U80" si="125">T65</f>
        <v>16</v>
      </c>
      <c r="U80" s="98">
        <f t="shared" si="125"/>
        <v>65</v>
      </c>
      <c r="V80" s="94">
        <f t="shared" ca="1" si="117"/>
        <v>42</v>
      </c>
    </row>
    <row r="81" spans="1:22" x14ac:dyDescent="0.2">
      <c r="A81" s="3" t="str">
        <f t="shared" ca="1" si="17"/>
        <v>25P-Mn-5-0</v>
      </c>
      <c r="B81" s="93" t="str">
        <f t="shared" ca="1" si="98"/>
        <v>25P</v>
      </c>
      <c r="C81" s="3">
        <f ca="1">Information!$S$11</f>
        <v>0</v>
      </c>
      <c r="D81" s="3">
        <f t="shared" ca="1" si="18"/>
        <v>5</v>
      </c>
      <c r="E81" s="3" t="str">
        <f t="shared" si="119"/>
        <v>Mn</v>
      </c>
      <c r="F81" s="94">
        <f t="shared" ca="1" si="19"/>
        <v>0</v>
      </c>
      <c r="G81" s="95">
        <f t="shared" ca="1" si="20"/>
        <v>0</v>
      </c>
      <c r="H81" s="95">
        <f t="shared" ca="1" si="21"/>
        <v>0</v>
      </c>
      <c r="I81" s="96">
        <f t="shared" ca="1" si="22"/>
        <v>-999</v>
      </c>
      <c r="J81" s="3">
        <f t="shared" ca="1" si="23"/>
        <v>-999</v>
      </c>
      <c r="K81" s="93" t="str">
        <f t="shared" ca="1" si="24"/>
        <v>Mangan</v>
      </c>
      <c r="L81" s="3"/>
      <c r="M81" s="3"/>
      <c r="N81" s="3"/>
      <c r="O81" s="3"/>
      <c r="P81" s="97">
        <f t="shared" ca="1" si="25"/>
        <v>-999</v>
      </c>
      <c r="Q81" s="3"/>
      <c r="R81" s="98" t="str">
        <f t="shared" ref="R81:S81" si="126">R80</f>
        <v>Results</v>
      </c>
      <c r="S81" s="98" t="str">
        <f t="shared" si="126"/>
        <v>P</v>
      </c>
      <c r="T81" s="98">
        <f t="shared" ref="T81:U81" si="127">T66</f>
        <v>17</v>
      </c>
      <c r="U81" s="98">
        <f t="shared" si="127"/>
        <v>66</v>
      </c>
      <c r="V81" s="94">
        <f t="shared" ca="1" si="117"/>
        <v>42</v>
      </c>
    </row>
    <row r="82" spans="1:22" x14ac:dyDescent="0.2">
      <c r="A82" s="3" t="str">
        <f t="shared" ca="1" si="17"/>
        <v>25P-Mn-6-0</v>
      </c>
      <c r="B82" s="93" t="str">
        <f t="shared" ca="1" si="98"/>
        <v>25P</v>
      </c>
      <c r="C82" s="3">
        <f ca="1">Information!$S$11</f>
        <v>0</v>
      </c>
      <c r="D82" s="3">
        <f t="shared" ca="1" si="18"/>
        <v>6</v>
      </c>
      <c r="E82" s="3" t="str">
        <f t="shared" si="119"/>
        <v>Mn</v>
      </c>
      <c r="F82" s="94">
        <f t="shared" ca="1" si="19"/>
        <v>0</v>
      </c>
      <c r="G82" s="95">
        <f t="shared" ca="1" si="20"/>
        <v>0</v>
      </c>
      <c r="H82" s="95">
        <f t="shared" ca="1" si="21"/>
        <v>0</v>
      </c>
      <c r="I82" s="96">
        <f t="shared" ca="1" si="22"/>
        <v>-999</v>
      </c>
      <c r="J82" s="3">
        <f t="shared" ca="1" si="23"/>
        <v>-999</v>
      </c>
      <c r="K82" s="93" t="str">
        <f t="shared" ca="1" si="24"/>
        <v>Mangan</v>
      </c>
      <c r="L82" s="3"/>
      <c r="M82" s="3"/>
      <c r="N82" s="3"/>
      <c r="O82" s="3"/>
      <c r="P82" s="97">
        <f t="shared" ca="1" si="25"/>
        <v>-999</v>
      </c>
      <c r="Q82" s="3"/>
      <c r="R82" s="98" t="str">
        <f t="shared" ref="R82:S82" si="128">R81</f>
        <v>Results</v>
      </c>
      <c r="S82" s="98" t="str">
        <f t="shared" si="128"/>
        <v>P</v>
      </c>
      <c r="T82" s="98">
        <f t="shared" ref="T82:U82" si="129">T67</f>
        <v>18</v>
      </c>
      <c r="U82" s="98">
        <f t="shared" si="129"/>
        <v>67</v>
      </c>
      <c r="V82" s="94">
        <f t="shared" ca="1" si="117"/>
        <v>42</v>
      </c>
    </row>
    <row r="83" spans="1:22" x14ac:dyDescent="0.2">
      <c r="A83" s="3" t="str">
        <f t="shared" ca="1" si="17"/>
        <v>25P-Mn-7-0</v>
      </c>
      <c r="B83" s="93" t="str">
        <f t="shared" ca="1" si="98"/>
        <v>25P</v>
      </c>
      <c r="C83" s="3">
        <f ca="1">Information!$S$11</f>
        <v>0</v>
      </c>
      <c r="D83" s="3">
        <f t="shared" ca="1" si="18"/>
        <v>7</v>
      </c>
      <c r="E83" s="3" t="str">
        <f t="shared" si="119"/>
        <v>Mn</v>
      </c>
      <c r="F83" s="94">
        <f t="shared" ca="1" si="19"/>
        <v>0</v>
      </c>
      <c r="G83" s="95">
        <f t="shared" ca="1" si="20"/>
        <v>0</v>
      </c>
      <c r="H83" s="95">
        <f t="shared" ca="1" si="21"/>
        <v>0</v>
      </c>
      <c r="I83" s="96">
        <f t="shared" ca="1" si="22"/>
        <v>-999</v>
      </c>
      <c r="J83" s="3">
        <f t="shared" ca="1" si="23"/>
        <v>-999</v>
      </c>
      <c r="K83" s="93" t="str">
        <f t="shared" ca="1" si="24"/>
        <v>Mangan</v>
      </c>
      <c r="L83" s="3"/>
      <c r="M83" s="3"/>
      <c r="N83" s="3"/>
      <c r="O83" s="3"/>
      <c r="P83" s="97">
        <f t="shared" ca="1" si="25"/>
        <v>-999</v>
      </c>
      <c r="Q83" s="3"/>
      <c r="R83" s="98" t="str">
        <f t="shared" ref="R83:S83" si="130">R82</f>
        <v>Results</v>
      </c>
      <c r="S83" s="98" t="str">
        <f t="shared" si="130"/>
        <v>P</v>
      </c>
      <c r="T83" s="98">
        <f t="shared" ref="T83:U83" si="131">T68</f>
        <v>19</v>
      </c>
      <c r="U83" s="98">
        <f t="shared" si="131"/>
        <v>68</v>
      </c>
      <c r="V83" s="94">
        <f t="shared" ca="1" si="117"/>
        <v>42</v>
      </c>
    </row>
    <row r="84" spans="1:22" x14ac:dyDescent="0.2">
      <c r="A84" s="3" t="str">
        <f t="shared" ca="1" si="17"/>
        <v>25P-Mn-8-0</v>
      </c>
      <c r="B84" s="93" t="str">
        <f t="shared" ca="1" si="98"/>
        <v>25P</v>
      </c>
      <c r="C84" s="3">
        <f ca="1">Information!$S$11</f>
        <v>0</v>
      </c>
      <c r="D84" s="3">
        <f t="shared" ca="1" si="18"/>
        <v>8</v>
      </c>
      <c r="E84" s="3" t="str">
        <f t="shared" si="119"/>
        <v>Mn</v>
      </c>
      <c r="F84" s="94">
        <f t="shared" ca="1" si="19"/>
        <v>0</v>
      </c>
      <c r="G84" s="95">
        <f t="shared" ca="1" si="20"/>
        <v>0</v>
      </c>
      <c r="H84" s="95">
        <f t="shared" ca="1" si="21"/>
        <v>0</v>
      </c>
      <c r="I84" s="96">
        <f t="shared" ca="1" si="22"/>
        <v>-999</v>
      </c>
      <c r="J84" s="3">
        <f t="shared" ca="1" si="23"/>
        <v>-999</v>
      </c>
      <c r="K84" s="93" t="str">
        <f t="shared" ca="1" si="24"/>
        <v>Mangan</v>
      </c>
      <c r="L84" s="3"/>
      <c r="M84" s="3"/>
      <c r="N84" s="3"/>
      <c r="O84" s="3"/>
      <c r="P84" s="97">
        <f t="shared" ca="1" si="25"/>
        <v>-999</v>
      </c>
      <c r="Q84" s="3"/>
      <c r="R84" s="98" t="str">
        <f t="shared" ref="R84:S84" si="132">R83</f>
        <v>Results</v>
      </c>
      <c r="S84" s="98" t="str">
        <f t="shared" si="132"/>
        <v>P</v>
      </c>
      <c r="T84" s="98">
        <f t="shared" ref="T84:U84" si="133">T69</f>
        <v>20</v>
      </c>
      <c r="U84" s="98">
        <f t="shared" si="133"/>
        <v>69</v>
      </c>
      <c r="V84" s="94">
        <f t="shared" ca="1" si="117"/>
        <v>42</v>
      </c>
    </row>
    <row r="85" spans="1:22" x14ac:dyDescent="0.2">
      <c r="A85" s="3" t="str">
        <f t="shared" ca="1" si="17"/>
        <v>25P-Mn-9-0</v>
      </c>
      <c r="B85" s="93" t="str">
        <f t="shared" ca="1" si="98"/>
        <v>25P</v>
      </c>
      <c r="C85" s="3">
        <f ca="1">Information!$S$11</f>
        <v>0</v>
      </c>
      <c r="D85" s="3">
        <f t="shared" ca="1" si="18"/>
        <v>9</v>
      </c>
      <c r="E85" s="3" t="str">
        <f t="shared" si="119"/>
        <v>Mn</v>
      </c>
      <c r="F85" s="94">
        <f t="shared" ca="1" si="19"/>
        <v>0</v>
      </c>
      <c r="G85" s="95">
        <f t="shared" ca="1" si="20"/>
        <v>0</v>
      </c>
      <c r="H85" s="95">
        <f t="shared" ca="1" si="21"/>
        <v>0</v>
      </c>
      <c r="I85" s="96">
        <f t="shared" ca="1" si="22"/>
        <v>-999</v>
      </c>
      <c r="J85" s="3">
        <f t="shared" ca="1" si="23"/>
        <v>-999</v>
      </c>
      <c r="K85" s="93" t="str">
        <f t="shared" ca="1" si="24"/>
        <v>Mangan</v>
      </c>
      <c r="L85" s="3"/>
      <c r="M85" s="3"/>
      <c r="N85" s="3"/>
      <c r="O85" s="3"/>
      <c r="P85" s="97">
        <f t="shared" ca="1" si="25"/>
        <v>-999</v>
      </c>
      <c r="Q85" s="3"/>
      <c r="R85" s="98" t="str">
        <f t="shared" ref="R85:S85" si="134">R84</f>
        <v>Results</v>
      </c>
      <c r="S85" s="98" t="str">
        <f t="shared" si="134"/>
        <v>P</v>
      </c>
      <c r="T85" s="98">
        <f t="shared" ref="T85:U85" si="135">T70</f>
        <v>21</v>
      </c>
      <c r="U85" s="98">
        <f t="shared" si="135"/>
        <v>70</v>
      </c>
      <c r="V85" s="94">
        <f t="shared" ca="1" si="117"/>
        <v>42</v>
      </c>
    </row>
    <row r="86" spans="1:22" x14ac:dyDescent="0.2">
      <c r="A86" s="3" t="str">
        <f t="shared" ca="1" si="17"/>
        <v>25P-Mn-10-0</v>
      </c>
      <c r="B86" s="93" t="str">
        <f t="shared" ca="1" si="98"/>
        <v>25P</v>
      </c>
      <c r="C86" s="3">
        <f ca="1">Information!$S$11</f>
        <v>0</v>
      </c>
      <c r="D86" s="3">
        <f t="shared" ca="1" si="18"/>
        <v>10</v>
      </c>
      <c r="E86" s="3" t="str">
        <f t="shared" si="119"/>
        <v>Mn</v>
      </c>
      <c r="F86" s="94">
        <f t="shared" ca="1" si="19"/>
        <v>0</v>
      </c>
      <c r="G86" s="95">
        <f t="shared" ca="1" si="20"/>
        <v>0</v>
      </c>
      <c r="H86" s="95">
        <f t="shared" ca="1" si="21"/>
        <v>0</v>
      </c>
      <c r="I86" s="96">
        <f t="shared" ca="1" si="22"/>
        <v>-999</v>
      </c>
      <c r="J86" s="3">
        <f t="shared" ca="1" si="23"/>
        <v>-999</v>
      </c>
      <c r="K86" s="93" t="str">
        <f t="shared" ca="1" si="24"/>
        <v>Mangan</v>
      </c>
      <c r="L86" s="3"/>
      <c r="M86" s="3"/>
      <c r="N86" s="3"/>
      <c r="O86" s="3"/>
      <c r="P86" s="97">
        <f t="shared" ca="1" si="25"/>
        <v>-999</v>
      </c>
      <c r="Q86" s="3"/>
      <c r="R86" s="98" t="str">
        <f t="shared" ref="R86:S86" si="136">R85</f>
        <v>Results</v>
      </c>
      <c r="S86" s="98" t="str">
        <f t="shared" si="136"/>
        <v>P</v>
      </c>
      <c r="T86" s="98">
        <f t="shared" ref="T86:U86" si="137">T71</f>
        <v>22</v>
      </c>
      <c r="U86" s="98">
        <f t="shared" si="137"/>
        <v>71</v>
      </c>
      <c r="V86" s="94">
        <f t="shared" ca="1" si="117"/>
        <v>42</v>
      </c>
    </row>
    <row r="87" spans="1:22" x14ac:dyDescent="0.2">
      <c r="A87" s="3" t="str">
        <f t="shared" ca="1" si="17"/>
        <v>25P-Mn-11-0</v>
      </c>
      <c r="B87" s="93" t="str">
        <f t="shared" ca="1" si="98"/>
        <v>25P</v>
      </c>
      <c r="C87" s="3">
        <f ca="1">Information!$S$11</f>
        <v>0</v>
      </c>
      <c r="D87" s="3">
        <f t="shared" ca="1" si="18"/>
        <v>11</v>
      </c>
      <c r="E87" s="3" t="str">
        <f t="shared" si="119"/>
        <v>Mn</v>
      </c>
      <c r="F87" s="94">
        <f t="shared" ca="1" si="19"/>
        <v>0</v>
      </c>
      <c r="G87" s="95">
        <f t="shared" ca="1" si="20"/>
        <v>0</v>
      </c>
      <c r="H87" s="95">
        <f t="shared" ca="1" si="21"/>
        <v>0</v>
      </c>
      <c r="I87" s="96">
        <f t="shared" ca="1" si="22"/>
        <v>-999</v>
      </c>
      <c r="J87" s="3">
        <f t="shared" ca="1" si="23"/>
        <v>-999</v>
      </c>
      <c r="K87" s="93" t="str">
        <f t="shared" ca="1" si="24"/>
        <v>Mangan</v>
      </c>
      <c r="L87" s="3"/>
      <c r="M87" s="3"/>
      <c r="N87" s="3"/>
      <c r="O87" s="3"/>
      <c r="P87" s="97">
        <f t="shared" ca="1" si="25"/>
        <v>-999</v>
      </c>
      <c r="Q87" s="3"/>
      <c r="R87" s="98" t="str">
        <f t="shared" ref="R87:S87" si="138">R86</f>
        <v>Results</v>
      </c>
      <c r="S87" s="98" t="str">
        <f t="shared" si="138"/>
        <v>P</v>
      </c>
      <c r="T87" s="98">
        <f t="shared" ref="T87:U87" si="139">T72</f>
        <v>24</v>
      </c>
      <c r="U87" s="98">
        <f t="shared" si="139"/>
        <v>72</v>
      </c>
      <c r="V87" s="94">
        <f t="shared" ca="1" si="117"/>
        <v>42</v>
      </c>
    </row>
    <row r="88" spans="1:22" x14ac:dyDescent="0.2">
      <c r="A88" s="3" t="str">
        <f t="shared" ca="1" si="17"/>
        <v>25P-Mn-12-0</v>
      </c>
      <c r="B88" s="93" t="str">
        <f t="shared" ca="1" si="98"/>
        <v>25P</v>
      </c>
      <c r="C88" s="3">
        <f ca="1">Information!$S$11</f>
        <v>0</v>
      </c>
      <c r="D88" s="3">
        <f t="shared" ca="1" si="18"/>
        <v>12</v>
      </c>
      <c r="E88" s="3" t="str">
        <f t="shared" si="119"/>
        <v>Mn</v>
      </c>
      <c r="F88" s="94">
        <f t="shared" ca="1" si="19"/>
        <v>0</v>
      </c>
      <c r="G88" s="95">
        <f t="shared" ca="1" si="20"/>
        <v>0</v>
      </c>
      <c r="H88" s="95">
        <f t="shared" ca="1" si="21"/>
        <v>0</v>
      </c>
      <c r="I88" s="96">
        <f t="shared" ca="1" si="22"/>
        <v>-999</v>
      </c>
      <c r="J88" s="3">
        <f t="shared" ca="1" si="23"/>
        <v>-999</v>
      </c>
      <c r="K88" s="93" t="str">
        <f t="shared" ca="1" si="24"/>
        <v>Mangan</v>
      </c>
      <c r="L88" s="3"/>
      <c r="M88" s="3"/>
      <c r="N88" s="3"/>
      <c r="O88" s="3"/>
      <c r="P88" s="97">
        <f t="shared" ca="1" si="25"/>
        <v>-999</v>
      </c>
      <c r="Q88" s="3"/>
      <c r="R88" s="98" t="str">
        <f t="shared" ref="R88:S88" si="140">R87</f>
        <v>Results</v>
      </c>
      <c r="S88" s="98" t="str">
        <f t="shared" si="140"/>
        <v>P</v>
      </c>
      <c r="T88" s="98">
        <f t="shared" ref="T88:U88" si="141">T73</f>
        <v>25</v>
      </c>
      <c r="U88" s="98">
        <f t="shared" si="141"/>
        <v>73</v>
      </c>
      <c r="V88" s="94">
        <f t="shared" ca="1" si="117"/>
        <v>42</v>
      </c>
    </row>
    <row r="89" spans="1:22" x14ac:dyDescent="0.2">
      <c r="A89" s="3" t="str">
        <f t="shared" ca="1" si="17"/>
        <v>25P-Mn-13-0</v>
      </c>
      <c r="B89" s="93" t="str">
        <f t="shared" ca="1" si="98"/>
        <v>25P</v>
      </c>
      <c r="C89" s="3">
        <f ca="1">Information!$S$11</f>
        <v>0</v>
      </c>
      <c r="D89" s="3">
        <f t="shared" ca="1" si="18"/>
        <v>13</v>
      </c>
      <c r="E89" s="3" t="str">
        <f t="shared" si="119"/>
        <v>Mn</v>
      </c>
      <c r="F89" s="94">
        <f t="shared" ca="1" si="19"/>
        <v>0</v>
      </c>
      <c r="G89" s="95">
        <f t="shared" ca="1" si="20"/>
        <v>0</v>
      </c>
      <c r="H89" s="95">
        <f t="shared" ca="1" si="21"/>
        <v>0</v>
      </c>
      <c r="I89" s="96">
        <f t="shared" ca="1" si="22"/>
        <v>-999</v>
      </c>
      <c r="J89" s="3">
        <f t="shared" ca="1" si="23"/>
        <v>-999</v>
      </c>
      <c r="K89" s="93" t="str">
        <f t="shared" ca="1" si="24"/>
        <v>Mangan</v>
      </c>
      <c r="L89" s="3"/>
      <c r="M89" s="3"/>
      <c r="N89" s="3"/>
      <c r="O89" s="3"/>
      <c r="P89" s="97">
        <f t="shared" ca="1" si="25"/>
        <v>-999</v>
      </c>
      <c r="Q89" s="3"/>
      <c r="R89" s="98" t="str">
        <f t="shared" ref="R89:S89" si="142">R88</f>
        <v>Results</v>
      </c>
      <c r="S89" s="98" t="str">
        <f t="shared" si="142"/>
        <v>P</v>
      </c>
      <c r="T89" s="98">
        <f t="shared" ref="T89:U89" si="143">T74</f>
        <v>26</v>
      </c>
      <c r="U89" s="98">
        <f t="shared" si="143"/>
        <v>74</v>
      </c>
      <c r="V89" s="94">
        <f t="shared" ca="1" si="117"/>
        <v>42</v>
      </c>
    </row>
    <row r="90" spans="1:22" x14ac:dyDescent="0.2">
      <c r="A90" s="3" t="str">
        <f t="shared" ca="1" si="17"/>
        <v>25P-Mn-14-0</v>
      </c>
      <c r="B90" s="93" t="str">
        <f t="shared" ca="1" si="98"/>
        <v>25P</v>
      </c>
      <c r="C90" s="3">
        <f ca="1">Information!$S$11</f>
        <v>0</v>
      </c>
      <c r="D90" s="3">
        <f t="shared" ca="1" si="18"/>
        <v>14</v>
      </c>
      <c r="E90" s="3" t="str">
        <f t="shared" si="119"/>
        <v>Mn</v>
      </c>
      <c r="F90" s="94">
        <f t="shared" ca="1" si="19"/>
        <v>0</v>
      </c>
      <c r="G90" s="95">
        <f t="shared" ca="1" si="20"/>
        <v>0</v>
      </c>
      <c r="H90" s="95">
        <f t="shared" ca="1" si="21"/>
        <v>0</v>
      </c>
      <c r="I90" s="96">
        <f t="shared" ca="1" si="22"/>
        <v>-999</v>
      </c>
      <c r="J90" s="3">
        <f t="shared" ca="1" si="23"/>
        <v>-999</v>
      </c>
      <c r="K90" s="93" t="str">
        <f t="shared" ca="1" si="24"/>
        <v>Mangan</v>
      </c>
      <c r="L90" s="3"/>
      <c r="M90" s="3"/>
      <c r="N90" s="3"/>
      <c r="O90" s="3"/>
      <c r="P90" s="97">
        <f t="shared" ca="1" si="25"/>
        <v>-999</v>
      </c>
      <c r="Q90" s="3"/>
      <c r="R90" s="98" t="str">
        <f t="shared" ref="R90:S90" si="144">R89</f>
        <v>Results</v>
      </c>
      <c r="S90" s="98" t="str">
        <f t="shared" si="144"/>
        <v>P</v>
      </c>
      <c r="T90" s="98">
        <f t="shared" ref="T90:U90" si="145">T75</f>
        <v>27</v>
      </c>
      <c r="U90" s="98">
        <f t="shared" si="145"/>
        <v>75</v>
      </c>
      <c r="V90" s="94">
        <f t="shared" ca="1" si="117"/>
        <v>42</v>
      </c>
    </row>
    <row r="91" spans="1:22" x14ac:dyDescent="0.2">
      <c r="A91" s="3" t="str">
        <f t="shared" ca="1" si="17"/>
        <v>25P-Mn-15-0</v>
      </c>
      <c r="B91" s="93" t="str">
        <f t="shared" ca="1" si="98"/>
        <v>25P</v>
      </c>
      <c r="C91" s="3">
        <f ca="1">Information!$S$11</f>
        <v>0</v>
      </c>
      <c r="D91" s="3">
        <f t="shared" ca="1" si="18"/>
        <v>15</v>
      </c>
      <c r="E91" s="3" t="str">
        <f t="shared" si="119"/>
        <v>Mn</v>
      </c>
      <c r="F91" s="94">
        <f t="shared" ca="1" si="19"/>
        <v>0</v>
      </c>
      <c r="G91" s="95">
        <f t="shared" ca="1" si="20"/>
        <v>0</v>
      </c>
      <c r="H91" s="95">
        <f t="shared" ca="1" si="21"/>
        <v>0</v>
      </c>
      <c r="I91" s="96">
        <f t="shared" ca="1" si="22"/>
        <v>-999</v>
      </c>
      <c r="J91" s="3">
        <f t="shared" ca="1" si="23"/>
        <v>-999</v>
      </c>
      <c r="K91" s="93" t="str">
        <f t="shared" ca="1" si="24"/>
        <v>Mangan</v>
      </c>
      <c r="L91" s="3"/>
      <c r="M91" s="3"/>
      <c r="N91" s="3"/>
      <c r="O91" s="3"/>
      <c r="P91" s="97">
        <f t="shared" ca="1" si="25"/>
        <v>-999</v>
      </c>
      <c r="Q91" s="3"/>
      <c r="R91" s="98" t="str">
        <f t="shared" ref="R91:S91" si="146">R90</f>
        <v>Results</v>
      </c>
      <c r="S91" s="98" t="str">
        <f t="shared" si="146"/>
        <v>P</v>
      </c>
      <c r="T91" s="98">
        <f t="shared" ref="T91:U91" si="147">T76</f>
        <v>28</v>
      </c>
      <c r="U91" s="98">
        <f t="shared" si="147"/>
        <v>76</v>
      </c>
      <c r="V91" s="94">
        <f t="shared" ca="1" si="117"/>
        <v>42</v>
      </c>
    </row>
    <row r="92" spans="1:22" x14ac:dyDescent="0.2">
      <c r="A92" s="3" t="str">
        <f t="shared" ca="1" si="17"/>
        <v>25P-Ni-1-0</v>
      </c>
      <c r="B92" s="93" t="str">
        <f t="shared" ca="1" si="98"/>
        <v>25P</v>
      </c>
      <c r="C92" s="3">
        <f ca="1">Information!$S$11</f>
        <v>0</v>
      </c>
      <c r="D92" s="3">
        <f t="shared" ca="1" si="18"/>
        <v>1</v>
      </c>
      <c r="E92" s="103" t="s">
        <v>125</v>
      </c>
      <c r="F92" s="94">
        <f t="shared" ca="1" si="19"/>
        <v>0</v>
      </c>
      <c r="G92" s="95">
        <f t="shared" ca="1" si="20"/>
        <v>0</v>
      </c>
      <c r="H92" s="95">
        <f t="shared" ca="1" si="21"/>
        <v>0</v>
      </c>
      <c r="I92" s="96">
        <f t="shared" ca="1" si="22"/>
        <v>-999</v>
      </c>
      <c r="J92" s="3">
        <f t="shared" ca="1" si="23"/>
        <v>-999</v>
      </c>
      <c r="K92" s="93" t="str">
        <f t="shared" ca="1" si="24"/>
        <v>Nickel</v>
      </c>
      <c r="L92" s="3"/>
      <c r="M92" s="3"/>
      <c r="N92" s="3"/>
      <c r="O92" s="3"/>
      <c r="P92" s="97">
        <f t="shared" ca="1" si="25"/>
        <v>-999</v>
      </c>
      <c r="Q92" s="3"/>
      <c r="R92" s="98" t="str">
        <f>R91</f>
        <v>Results</v>
      </c>
      <c r="S92" s="99" t="s">
        <v>364</v>
      </c>
      <c r="T92" s="98">
        <f t="shared" ref="T92:U92" si="148">T77</f>
        <v>13</v>
      </c>
      <c r="U92" s="98">
        <f t="shared" si="148"/>
        <v>62</v>
      </c>
      <c r="V92" s="94">
        <f t="shared" ca="1" si="117"/>
        <v>42</v>
      </c>
    </row>
    <row r="93" spans="1:22" x14ac:dyDescent="0.2">
      <c r="A93" s="3" t="str">
        <f t="shared" ca="1" si="17"/>
        <v>25P-Ni-2-0</v>
      </c>
      <c r="B93" s="93" t="str">
        <f t="shared" ca="1" si="98"/>
        <v>25P</v>
      </c>
      <c r="C93" s="3">
        <f ca="1">Information!$S$11</f>
        <v>0</v>
      </c>
      <c r="D93" s="3">
        <f t="shared" ca="1" si="18"/>
        <v>2</v>
      </c>
      <c r="E93" s="3" t="str">
        <f t="shared" ref="E93:E106" si="149">E92</f>
        <v>Ni</v>
      </c>
      <c r="F93" s="94">
        <f t="shared" ca="1" si="19"/>
        <v>0</v>
      </c>
      <c r="G93" s="95">
        <f t="shared" ca="1" si="20"/>
        <v>0</v>
      </c>
      <c r="H93" s="95">
        <f t="shared" ca="1" si="21"/>
        <v>0</v>
      </c>
      <c r="I93" s="96">
        <f t="shared" ca="1" si="22"/>
        <v>-999</v>
      </c>
      <c r="J93" s="3">
        <f t="shared" ca="1" si="23"/>
        <v>-999</v>
      </c>
      <c r="K93" s="93" t="str">
        <f t="shared" ca="1" si="24"/>
        <v>Nickel</v>
      </c>
      <c r="L93" s="3"/>
      <c r="M93" s="3"/>
      <c r="N93" s="3"/>
      <c r="O93" s="3"/>
      <c r="P93" s="97">
        <f t="shared" ca="1" si="25"/>
        <v>-999</v>
      </c>
      <c r="Q93" s="3"/>
      <c r="R93" s="98" t="str">
        <f t="shared" ref="R93:S93" si="150">R92</f>
        <v>Results</v>
      </c>
      <c r="S93" s="98" t="str">
        <f t="shared" si="150"/>
        <v>R</v>
      </c>
      <c r="T93" s="98">
        <f t="shared" ref="T93:U93" si="151">T78</f>
        <v>14</v>
      </c>
      <c r="U93" s="98">
        <f t="shared" si="151"/>
        <v>63</v>
      </c>
      <c r="V93" s="94">
        <f t="shared" ca="1" si="117"/>
        <v>42</v>
      </c>
    </row>
    <row r="94" spans="1:22" x14ac:dyDescent="0.2">
      <c r="A94" s="3" t="str">
        <f t="shared" ca="1" si="17"/>
        <v>25P-Ni-3-0</v>
      </c>
      <c r="B94" s="93" t="str">
        <f t="shared" ca="1" si="98"/>
        <v>25P</v>
      </c>
      <c r="C94" s="3">
        <f ca="1">Information!$S$11</f>
        <v>0</v>
      </c>
      <c r="D94" s="3">
        <f t="shared" ca="1" si="18"/>
        <v>3</v>
      </c>
      <c r="E94" s="3" t="str">
        <f t="shared" si="149"/>
        <v>Ni</v>
      </c>
      <c r="F94" s="94">
        <f t="shared" ca="1" si="19"/>
        <v>0</v>
      </c>
      <c r="G94" s="95">
        <f t="shared" ca="1" si="20"/>
        <v>0</v>
      </c>
      <c r="H94" s="95">
        <f t="shared" ca="1" si="21"/>
        <v>0</v>
      </c>
      <c r="I94" s="96">
        <f t="shared" ca="1" si="22"/>
        <v>-999</v>
      </c>
      <c r="J94" s="3">
        <f t="shared" ca="1" si="23"/>
        <v>-999</v>
      </c>
      <c r="K94" s="93" t="str">
        <f t="shared" ca="1" si="24"/>
        <v>Nickel</v>
      </c>
      <c r="L94" s="3"/>
      <c r="M94" s="3"/>
      <c r="N94" s="3"/>
      <c r="O94" s="3"/>
      <c r="P94" s="97">
        <f t="shared" ca="1" si="25"/>
        <v>-999</v>
      </c>
      <c r="Q94" s="3"/>
      <c r="R94" s="98" t="str">
        <f t="shared" ref="R94:S94" si="152">R93</f>
        <v>Results</v>
      </c>
      <c r="S94" s="98" t="str">
        <f t="shared" si="152"/>
        <v>R</v>
      </c>
      <c r="T94" s="98">
        <f t="shared" ref="T94:U94" si="153">T79</f>
        <v>15</v>
      </c>
      <c r="U94" s="98">
        <f t="shared" si="153"/>
        <v>64</v>
      </c>
      <c r="V94" s="94">
        <f t="shared" ca="1" si="117"/>
        <v>42</v>
      </c>
    </row>
    <row r="95" spans="1:22" x14ac:dyDescent="0.2">
      <c r="A95" s="3" t="str">
        <f t="shared" ca="1" si="17"/>
        <v>25P-Ni-4-0</v>
      </c>
      <c r="B95" s="93" t="str">
        <f t="shared" ca="1" si="98"/>
        <v>25P</v>
      </c>
      <c r="C95" s="3">
        <f ca="1">Information!$S$11</f>
        <v>0</v>
      </c>
      <c r="D95" s="3">
        <f t="shared" ca="1" si="18"/>
        <v>4</v>
      </c>
      <c r="E95" s="3" t="str">
        <f t="shared" si="149"/>
        <v>Ni</v>
      </c>
      <c r="F95" s="94">
        <f t="shared" ca="1" si="19"/>
        <v>0</v>
      </c>
      <c r="G95" s="95">
        <f t="shared" ca="1" si="20"/>
        <v>0</v>
      </c>
      <c r="H95" s="95">
        <f t="shared" ca="1" si="21"/>
        <v>0</v>
      </c>
      <c r="I95" s="96">
        <f t="shared" ca="1" si="22"/>
        <v>-999</v>
      </c>
      <c r="J95" s="3">
        <f t="shared" ca="1" si="23"/>
        <v>-999</v>
      </c>
      <c r="K95" s="93" t="str">
        <f t="shared" ca="1" si="24"/>
        <v>Nickel</v>
      </c>
      <c r="L95" s="3"/>
      <c r="M95" s="3"/>
      <c r="N95" s="3"/>
      <c r="O95" s="3"/>
      <c r="P95" s="97">
        <f t="shared" ca="1" si="25"/>
        <v>-999</v>
      </c>
      <c r="Q95" s="3"/>
      <c r="R95" s="98" t="str">
        <f t="shared" ref="R95:S95" si="154">R94</f>
        <v>Results</v>
      </c>
      <c r="S95" s="98" t="str">
        <f t="shared" si="154"/>
        <v>R</v>
      </c>
      <c r="T95" s="98">
        <f t="shared" ref="T95:U95" si="155">T80</f>
        <v>16</v>
      </c>
      <c r="U95" s="98">
        <f t="shared" si="155"/>
        <v>65</v>
      </c>
      <c r="V95" s="94">
        <f t="shared" ca="1" si="117"/>
        <v>42</v>
      </c>
    </row>
    <row r="96" spans="1:22" x14ac:dyDescent="0.2">
      <c r="A96" s="3" t="str">
        <f t="shared" ref="A96:A159" ca="1" si="156">B96&amp;"-"&amp;E96&amp;"-"&amp;D96&amp;"-"&amp;C96</f>
        <v>25P-Ni-5-0</v>
      </c>
      <c r="B96" s="93" t="str">
        <f t="shared" ca="1" si="98"/>
        <v>25P</v>
      </c>
      <c r="C96" s="3">
        <f ca="1">Information!$S$11</f>
        <v>0</v>
      </c>
      <c r="D96" s="3">
        <f t="shared" ref="D96:D159" ca="1" si="157">INDIRECT(R96&amp;"!B"&amp;T96)</f>
        <v>5</v>
      </c>
      <c r="E96" s="3" t="str">
        <f t="shared" si="149"/>
        <v>Ni</v>
      </c>
      <c r="F96" s="94">
        <f t="shared" ref="F96:F159" ca="1" si="158">INDIRECT(R96&amp;"!C"&amp;T96)</f>
        <v>0</v>
      </c>
      <c r="G96" s="95">
        <f t="shared" ref="G96:G159" ca="1" si="159">INDIRECT(R96&amp;"!D"&amp;T96)</f>
        <v>0</v>
      </c>
      <c r="H96" s="95">
        <f t="shared" ref="H96:H159" ca="1" si="160">INDIRECT(R96&amp;"!E"&amp;T96)</f>
        <v>0</v>
      </c>
      <c r="I96" s="96">
        <f t="shared" ref="I96:I159" ca="1" si="161">IFERROR(VALUE(P96),-999)</f>
        <v>-999</v>
      </c>
      <c r="J96" s="3">
        <f t="shared" ref="J96:J159" ca="1" si="162">IF(ISBLANK(INDIRECT(R96&amp;"!"&amp;S96&amp;U96)),-999,INDIRECT(R96&amp;"!"&amp;S96&amp;U96))</f>
        <v>-999</v>
      </c>
      <c r="K96" s="93" t="str">
        <f t="shared" ref="K96:K159" ca="1" si="163">INDIRECT(R96&amp;"!"&amp;S96&amp;"9")</f>
        <v>Nickel</v>
      </c>
      <c r="L96" s="3"/>
      <c r="M96" s="3"/>
      <c r="N96" s="3"/>
      <c r="O96" s="3"/>
      <c r="P96" s="97">
        <f t="shared" ref="P96:P159" ca="1" si="164">IF(ISBLANK(INDIRECT(R96&amp;"!"&amp;S96&amp;T96)),-999,INDIRECT(R96&amp;"!"&amp;S96&amp;T96))</f>
        <v>-999</v>
      </c>
      <c r="Q96" s="3"/>
      <c r="R96" s="98" t="str">
        <f t="shared" ref="R96:S96" si="165">R95</f>
        <v>Results</v>
      </c>
      <c r="S96" s="98" t="str">
        <f t="shared" si="165"/>
        <v>R</v>
      </c>
      <c r="T96" s="98">
        <f t="shared" ref="T96:U96" si="166">T81</f>
        <v>17</v>
      </c>
      <c r="U96" s="98">
        <f t="shared" si="166"/>
        <v>66</v>
      </c>
      <c r="V96" s="94">
        <f t="shared" ca="1" si="117"/>
        <v>42</v>
      </c>
    </row>
    <row r="97" spans="1:22" x14ac:dyDescent="0.2">
      <c r="A97" s="3" t="str">
        <f t="shared" ca="1" si="156"/>
        <v>25P-Ni-6-0</v>
      </c>
      <c r="B97" s="93" t="str">
        <f t="shared" ca="1" si="98"/>
        <v>25P</v>
      </c>
      <c r="C97" s="3">
        <f ca="1">Information!$S$11</f>
        <v>0</v>
      </c>
      <c r="D97" s="3">
        <f t="shared" ca="1" si="157"/>
        <v>6</v>
      </c>
      <c r="E97" s="3" t="str">
        <f t="shared" si="149"/>
        <v>Ni</v>
      </c>
      <c r="F97" s="94">
        <f t="shared" ca="1" si="158"/>
        <v>0</v>
      </c>
      <c r="G97" s="95">
        <f t="shared" ca="1" si="159"/>
        <v>0</v>
      </c>
      <c r="H97" s="95">
        <f t="shared" ca="1" si="160"/>
        <v>0</v>
      </c>
      <c r="I97" s="96">
        <f t="shared" ca="1" si="161"/>
        <v>-999</v>
      </c>
      <c r="J97" s="3">
        <f t="shared" ca="1" si="162"/>
        <v>-999</v>
      </c>
      <c r="K97" s="93" t="str">
        <f t="shared" ca="1" si="163"/>
        <v>Nickel</v>
      </c>
      <c r="L97" s="3"/>
      <c r="M97" s="3"/>
      <c r="N97" s="3"/>
      <c r="O97" s="3"/>
      <c r="P97" s="97">
        <f t="shared" ca="1" si="164"/>
        <v>-999</v>
      </c>
      <c r="Q97" s="3"/>
      <c r="R97" s="98" t="str">
        <f t="shared" ref="R97:S97" si="167">R96</f>
        <v>Results</v>
      </c>
      <c r="S97" s="98" t="str">
        <f t="shared" si="167"/>
        <v>R</v>
      </c>
      <c r="T97" s="98">
        <f t="shared" ref="T97:U97" si="168">T82</f>
        <v>18</v>
      </c>
      <c r="U97" s="98">
        <f t="shared" si="168"/>
        <v>67</v>
      </c>
      <c r="V97" s="94">
        <f t="shared" ca="1" si="117"/>
        <v>42</v>
      </c>
    </row>
    <row r="98" spans="1:22" x14ac:dyDescent="0.2">
      <c r="A98" s="3" t="str">
        <f t="shared" ca="1" si="156"/>
        <v>25P-Ni-7-0</v>
      </c>
      <c r="B98" s="93" t="str">
        <f t="shared" ca="1" si="98"/>
        <v>25P</v>
      </c>
      <c r="C98" s="3">
        <f ca="1">Information!$S$11</f>
        <v>0</v>
      </c>
      <c r="D98" s="3">
        <f t="shared" ca="1" si="157"/>
        <v>7</v>
      </c>
      <c r="E98" s="3" t="str">
        <f t="shared" si="149"/>
        <v>Ni</v>
      </c>
      <c r="F98" s="94">
        <f t="shared" ca="1" si="158"/>
        <v>0</v>
      </c>
      <c r="G98" s="95">
        <f t="shared" ca="1" si="159"/>
        <v>0</v>
      </c>
      <c r="H98" s="95">
        <f t="shared" ca="1" si="160"/>
        <v>0</v>
      </c>
      <c r="I98" s="96">
        <f t="shared" ca="1" si="161"/>
        <v>-999</v>
      </c>
      <c r="J98" s="3">
        <f t="shared" ca="1" si="162"/>
        <v>-999</v>
      </c>
      <c r="K98" s="93" t="str">
        <f t="shared" ca="1" si="163"/>
        <v>Nickel</v>
      </c>
      <c r="L98" s="3"/>
      <c r="M98" s="3"/>
      <c r="N98" s="3"/>
      <c r="O98" s="3"/>
      <c r="P98" s="97">
        <f t="shared" ca="1" si="164"/>
        <v>-999</v>
      </c>
      <c r="Q98" s="3"/>
      <c r="R98" s="98" t="str">
        <f t="shared" ref="R98:S98" si="169">R97</f>
        <v>Results</v>
      </c>
      <c r="S98" s="98" t="str">
        <f t="shared" si="169"/>
        <v>R</v>
      </c>
      <c r="T98" s="98">
        <f t="shared" ref="T98:U98" si="170">T83</f>
        <v>19</v>
      </c>
      <c r="U98" s="98">
        <f t="shared" si="170"/>
        <v>68</v>
      </c>
      <c r="V98" s="94">
        <f t="shared" ca="1" si="117"/>
        <v>42</v>
      </c>
    </row>
    <row r="99" spans="1:22" x14ac:dyDescent="0.2">
      <c r="A99" s="3" t="str">
        <f t="shared" ca="1" si="156"/>
        <v>25P-Ni-8-0</v>
      </c>
      <c r="B99" s="93" t="str">
        <f t="shared" ca="1" si="98"/>
        <v>25P</v>
      </c>
      <c r="C99" s="3">
        <f ca="1">Information!$S$11</f>
        <v>0</v>
      </c>
      <c r="D99" s="3">
        <f t="shared" ca="1" si="157"/>
        <v>8</v>
      </c>
      <c r="E99" s="3" t="str">
        <f t="shared" si="149"/>
        <v>Ni</v>
      </c>
      <c r="F99" s="94">
        <f t="shared" ca="1" si="158"/>
        <v>0</v>
      </c>
      <c r="G99" s="95">
        <f t="shared" ca="1" si="159"/>
        <v>0</v>
      </c>
      <c r="H99" s="95">
        <f t="shared" ca="1" si="160"/>
        <v>0</v>
      </c>
      <c r="I99" s="96">
        <f t="shared" ca="1" si="161"/>
        <v>-999</v>
      </c>
      <c r="J99" s="3">
        <f t="shared" ca="1" si="162"/>
        <v>-999</v>
      </c>
      <c r="K99" s="93" t="str">
        <f t="shared" ca="1" si="163"/>
        <v>Nickel</v>
      </c>
      <c r="L99" s="3"/>
      <c r="M99" s="3"/>
      <c r="N99" s="3"/>
      <c r="O99" s="3"/>
      <c r="P99" s="97">
        <f t="shared" ca="1" si="164"/>
        <v>-999</v>
      </c>
      <c r="Q99" s="3"/>
      <c r="R99" s="98" t="str">
        <f t="shared" ref="R99:S99" si="171">R98</f>
        <v>Results</v>
      </c>
      <c r="S99" s="98" t="str">
        <f t="shared" si="171"/>
        <v>R</v>
      </c>
      <c r="T99" s="98">
        <f t="shared" ref="T99:U99" si="172">T84</f>
        <v>20</v>
      </c>
      <c r="U99" s="98">
        <f t="shared" si="172"/>
        <v>69</v>
      </c>
      <c r="V99" s="94">
        <f t="shared" ca="1" si="117"/>
        <v>42</v>
      </c>
    </row>
    <row r="100" spans="1:22" x14ac:dyDescent="0.2">
      <c r="A100" s="3" t="str">
        <f t="shared" ca="1" si="156"/>
        <v>25P-Ni-9-0</v>
      </c>
      <c r="B100" s="93" t="str">
        <f t="shared" ca="1" si="98"/>
        <v>25P</v>
      </c>
      <c r="C100" s="3">
        <f ca="1">Information!$S$11</f>
        <v>0</v>
      </c>
      <c r="D100" s="3">
        <f t="shared" ca="1" si="157"/>
        <v>9</v>
      </c>
      <c r="E100" s="3" t="str">
        <f t="shared" si="149"/>
        <v>Ni</v>
      </c>
      <c r="F100" s="94">
        <f t="shared" ca="1" si="158"/>
        <v>0</v>
      </c>
      <c r="G100" s="95">
        <f t="shared" ca="1" si="159"/>
        <v>0</v>
      </c>
      <c r="H100" s="95">
        <f t="shared" ca="1" si="160"/>
        <v>0</v>
      </c>
      <c r="I100" s="96">
        <f t="shared" ca="1" si="161"/>
        <v>-999</v>
      </c>
      <c r="J100" s="3">
        <f t="shared" ca="1" si="162"/>
        <v>-999</v>
      </c>
      <c r="K100" s="93" t="str">
        <f t="shared" ca="1" si="163"/>
        <v>Nickel</v>
      </c>
      <c r="L100" s="3"/>
      <c r="M100" s="3"/>
      <c r="N100" s="3"/>
      <c r="O100" s="3"/>
      <c r="P100" s="97">
        <f t="shared" ca="1" si="164"/>
        <v>-999</v>
      </c>
      <c r="Q100" s="3"/>
      <c r="R100" s="98" t="str">
        <f t="shared" ref="R100:S100" si="173">R99</f>
        <v>Results</v>
      </c>
      <c r="S100" s="98" t="str">
        <f t="shared" si="173"/>
        <v>R</v>
      </c>
      <c r="T100" s="98">
        <f t="shared" ref="T100:U100" si="174">T85</f>
        <v>21</v>
      </c>
      <c r="U100" s="98">
        <f t="shared" si="174"/>
        <v>70</v>
      </c>
      <c r="V100" s="94">
        <f t="shared" ca="1" si="117"/>
        <v>42</v>
      </c>
    </row>
    <row r="101" spans="1:22" x14ac:dyDescent="0.2">
      <c r="A101" s="3" t="str">
        <f t="shared" ca="1" si="156"/>
        <v>25P-Ni-10-0</v>
      </c>
      <c r="B101" s="93" t="str">
        <f t="shared" ca="1" si="98"/>
        <v>25P</v>
      </c>
      <c r="C101" s="3">
        <f ca="1">Information!$S$11</f>
        <v>0</v>
      </c>
      <c r="D101" s="3">
        <f t="shared" ca="1" si="157"/>
        <v>10</v>
      </c>
      <c r="E101" s="3" t="str">
        <f t="shared" si="149"/>
        <v>Ni</v>
      </c>
      <c r="F101" s="94">
        <f t="shared" ca="1" si="158"/>
        <v>0</v>
      </c>
      <c r="G101" s="95">
        <f t="shared" ca="1" si="159"/>
        <v>0</v>
      </c>
      <c r="H101" s="95">
        <f t="shared" ca="1" si="160"/>
        <v>0</v>
      </c>
      <c r="I101" s="96">
        <f t="shared" ca="1" si="161"/>
        <v>-999</v>
      </c>
      <c r="J101" s="3">
        <f t="shared" ca="1" si="162"/>
        <v>-999</v>
      </c>
      <c r="K101" s="93" t="str">
        <f t="shared" ca="1" si="163"/>
        <v>Nickel</v>
      </c>
      <c r="L101" s="3"/>
      <c r="M101" s="3"/>
      <c r="N101" s="3"/>
      <c r="O101" s="3"/>
      <c r="P101" s="97">
        <f t="shared" ca="1" si="164"/>
        <v>-999</v>
      </c>
      <c r="Q101" s="3"/>
      <c r="R101" s="98" t="str">
        <f t="shared" ref="R101:S101" si="175">R100</f>
        <v>Results</v>
      </c>
      <c r="S101" s="98" t="str">
        <f t="shared" si="175"/>
        <v>R</v>
      </c>
      <c r="T101" s="98">
        <f t="shared" ref="T101:U101" si="176">T86</f>
        <v>22</v>
      </c>
      <c r="U101" s="98">
        <f t="shared" si="176"/>
        <v>71</v>
      </c>
      <c r="V101" s="94">
        <f t="shared" ca="1" si="117"/>
        <v>42</v>
      </c>
    </row>
    <row r="102" spans="1:22" x14ac:dyDescent="0.2">
      <c r="A102" s="3" t="str">
        <f t="shared" ca="1" si="156"/>
        <v>25P-Ni-11-0</v>
      </c>
      <c r="B102" s="93" t="str">
        <f t="shared" ca="1" si="98"/>
        <v>25P</v>
      </c>
      <c r="C102" s="3">
        <f ca="1">Information!$S$11</f>
        <v>0</v>
      </c>
      <c r="D102" s="3">
        <f t="shared" ca="1" si="157"/>
        <v>11</v>
      </c>
      <c r="E102" s="3" t="str">
        <f t="shared" si="149"/>
        <v>Ni</v>
      </c>
      <c r="F102" s="94">
        <f t="shared" ca="1" si="158"/>
        <v>0</v>
      </c>
      <c r="G102" s="95">
        <f t="shared" ca="1" si="159"/>
        <v>0</v>
      </c>
      <c r="H102" s="95">
        <f t="shared" ca="1" si="160"/>
        <v>0</v>
      </c>
      <c r="I102" s="96">
        <f t="shared" ca="1" si="161"/>
        <v>-999</v>
      </c>
      <c r="J102" s="3">
        <f t="shared" ca="1" si="162"/>
        <v>-999</v>
      </c>
      <c r="K102" s="93" t="str">
        <f t="shared" ca="1" si="163"/>
        <v>Nickel</v>
      </c>
      <c r="L102" s="3"/>
      <c r="M102" s="3"/>
      <c r="N102" s="3"/>
      <c r="O102" s="3"/>
      <c r="P102" s="97">
        <f t="shared" ca="1" si="164"/>
        <v>-999</v>
      </c>
      <c r="Q102" s="3"/>
      <c r="R102" s="98" t="str">
        <f t="shared" ref="R102:S102" si="177">R101</f>
        <v>Results</v>
      </c>
      <c r="S102" s="98" t="str">
        <f t="shared" si="177"/>
        <v>R</v>
      </c>
      <c r="T102" s="98">
        <f t="shared" ref="T102:U102" si="178">T87</f>
        <v>24</v>
      </c>
      <c r="U102" s="98">
        <f t="shared" si="178"/>
        <v>72</v>
      </c>
      <c r="V102" s="94">
        <f t="shared" ca="1" si="117"/>
        <v>42</v>
      </c>
    </row>
    <row r="103" spans="1:22" x14ac:dyDescent="0.2">
      <c r="A103" s="3" t="str">
        <f t="shared" ca="1" si="156"/>
        <v>25P-Ni-12-0</v>
      </c>
      <c r="B103" s="93" t="str">
        <f t="shared" ca="1" si="98"/>
        <v>25P</v>
      </c>
      <c r="C103" s="3">
        <f ca="1">Information!$S$11</f>
        <v>0</v>
      </c>
      <c r="D103" s="3">
        <f t="shared" ca="1" si="157"/>
        <v>12</v>
      </c>
      <c r="E103" s="3" t="str">
        <f t="shared" si="149"/>
        <v>Ni</v>
      </c>
      <c r="F103" s="94">
        <f t="shared" ca="1" si="158"/>
        <v>0</v>
      </c>
      <c r="G103" s="95">
        <f t="shared" ca="1" si="159"/>
        <v>0</v>
      </c>
      <c r="H103" s="95">
        <f t="shared" ca="1" si="160"/>
        <v>0</v>
      </c>
      <c r="I103" s="96">
        <f t="shared" ca="1" si="161"/>
        <v>-999</v>
      </c>
      <c r="J103" s="3">
        <f t="shared" ca="1" si="162"/>
        <v>-999</v>
      </c>
      <c r="K103" s="93" t="str">
        <f t="shared" ca="1" si="163"/>
        <v>Nickel</v>
      </c>
      <c r="L103" s="3"/>
      <c r="M103" s="3"/>
      <c r="N103" s="3"/>
      <c r="O103" s="3"/>
      <c r="P103" s="97">
        <f t="shared" ca="1" si="164"/>
        <v>-999</v>
      </c>
      <c r="Q103" s="3"/>
      <c r="R103" s="98" t="str">
        <f t="shared" ref="R103:S103" si="179">R102</f>
        <v>Results</v>
      </c>
      <c r="S103" s="98" t="str">
        <f t="shared" si="179"/>
        <v>R</v>
      </c>
      <c r="T103" s="98">
        <f t="shared" ref="T103:U103" si="180">T88</f>
        <v>25</v>
      </c>
      <c r="U103" s="98">
        <f t="shared" si="180"/>
        <v>73</v>
      </c>
      <c r="V103" s="94">
        <f t="shared" ca="1" si="117"/>
        <v>42</v>
      </c>
    </row>
    <row r="104" spans="1:22" x14ac:dyDescent="0.2">
      <c r="A104" s="3" t="str">
        <f t="shared" ca="1" si="156"/>
        <v>25P-Ni-13-0</v>
      </c>
      <c r="B104" s="93" t="str">
        <f t="shared" ca="1" si="98"/>
        <v>25P</v>
      </c>
      <c r="C104" s="3">
        <f ca="1">Information!$S$11</f>
        <v>0</v>
      </c>
      <c r="D104" s="3">
        <f t="shared" ca="1" si="157"/>
        <v>13</v>
      </c>
      <c r="E104" s="3" t="str">
        <f t="shared" si="149"/>
        <v>Ni</v>
      </c>
      <c r="F104" s="94">
        <f t="shared" ca="1" si="158"/>
        <v>0</v>
      </c>
      <c r="G104" s="95">
        <f t="shared" ca="1" si="159"/>
        <v>0</v>
      </c>
      <c r="H104" s="95">
        <f t="shared" ca="1" si="160"/>
        <v>0</v>
      </c>
      <c r="I104" s="96">
        <f t="shared" ca="1" si="161"/>
        <v>-999</v>
      </c>
      <c r="J104" s="3">
        <f t="shared" ca="1" si="162"/>
        <v>-999</v>
      </c>
      <c r="K104" s="93" t="str">
        <f t="shared" ca="1" si="163"/>
        <v>Nickel</v>
      </c>
      <c r="L104" s="3"/>
      <c r="M104" s="3"/>
      <c r="N104" s="3"/>
      <c r="O104" s="3"/>
      <c r="P104" s="97">
        <f t="shared" ca="1" si="164"/>
        <v>-999</v>
      </c>
      <c r="Q104" s="3"/>
      <c r="R104" s="98" t="str">
        <f t="shared" ref="R104:S104" si="181">R103</f>
        <v>Results</v>
      </c>
      <c r="S104" s="98" t="str">
        <f t="shared" si="181"/>
        <v>R</v>
      </c>
      <c r="T104" s="98">
        <f t="shared" ref="T104:U104" si="182">T89</f>
        <v>26</v>
      </c>
      <c r="U104" s="98">
        <f t="shared" si="182"/>
        <v>74</v>
      </c>
      <c r="V104" s="94">
        <f t="shared" ca="1" si="117"/>
        <v>42</v>
      </c>
    </row>
    <row r="105" spans="1:22" x14ac:dyDescent="0.2">
      <c r="A105" s="3" t="str">
        <f t="shared" ca="1" si="156"/>
        <v>25P-Ni-14-0</v>
      </c>
      <c r="B105" s="93" t="str">
        <f t="shared" ca="1" si="98"/>
        <v>25P</v>
      </c>
      <c r="C105" s="3">
        <f ca="1">Information!$S$11</f>
        <v>0</v>
      </c>
      <c r="D105" s="3">
        <f t="shared" ca="1" si="157"/>
        <v>14</v>
      </c>
      <c r="E105" s="3" t="str">
        <f t="shared" si="149"/>
        <v>Ni</v>
      </c>
      <c r="F105" s="94">
        <f t="shared" ca="1" si="158"/>
        <v>0</v>
      </c>
      <c r="G105" s="95">
        <f t="shared" ca="1" si="159"/>
        <v>0</v>
      </c>
      <c r="H105" s="95">
        <f t="shared" ca="1" si="160"/>
        <v>0</v>
      </c>
      <c r="I105" s="96">
        <f t="shared" ca="1" si="161"/>
        <v>-999</v>
      </c>
      <c r="J105" s="3">
        <f t="shared" ca="1" si="162"/>
        <v>-999</v>
      </c>
      <c r="K105" s="93" t="str">
        <f t="shared" ca="1" si="163"/>
        <v>Nickel</v>
      </c>
      <c r="L105" s="3"/>
      <c r="M105" s="3"/>
      <c r="N105" s="3"/>
      <c r="O105" s="3"/>
      <c r="P105" s="97">
        <f t="shared" ca="1" si="164"/>
        <v>-999</v>
      </c>
      <c r="Q105" s="3"/>
      <c r="R105" s="98" t="str">
        <f t="shared" ref="R105:S105" si="183">R104</f>
        <v>Results</v>
      </c>
      <c r="S105" s="98" t="str">
        <f t="shared" si="183"/>
        <v>R</v>
      </c>
      <c r="T105" s="98">
        <f t="shared" ref="T105:U105" si="184">T90</f>
        <v>27</v>
      </c>
      <c r="U105" s="98">
        <f t="shared" si="184"/>
        <v>75</v>
      </c>
      <c r="V105" s="94">
        <f t="shared" ca="1" si="117"/>
        <v>42</v>
      </c>
    </row>
    <row r="106" spans="1:22" x14ac:dyDescent="0.2">
      <c r="A106" s="3" t="str">
        <f t="shared" ca="1" si="156"/>
        <v>25P-Ni-15-0</v>
      </c>
      <c r="B106" s="93" t="str">
        <f t="shared" ca="1" si="98"/>
        <v>25P</v>
      </c>
      <c r="C106" s="3">
        <f ca="1">Information!$S$11</f>
        <v>0</v>
      </c>
      <c r="D106" s="3">
        <f t="shared" ca="1" si="157"/>
        <v>15</v>
      </c>
      <c r="E106" s="3" t="str">
        <f t="shared" si="149"/>
        <v>Ni</v>
      </c>
      <c r="F106" s="94">
        <f t="shared" ca="1" si="158"/>
        <v>0</v>
      </c>
      <c r="G106" s="95">
        <f t="shared" ca="1" si="159"/>
        <v>0</v>
      </c>
      <c r="H106" s="95">
        <f t="shared" ca="1" si="160"/>
        <v>0</v>
      </c>
      <c r="I106" s="96">
        <f t="shared" ca="1" si="161"/>
        <v>-999</v>
      </c>
      <c r="J106" s="3">
        <f t="shared" ca="1" si="162"/>
        <v>-999</v>
      </c>
      <c r="K106" s="93" t="str">
        <f t="shared" ca="1" si="163"/>
        <v>Nickel</v>
      </c>
      <c r="L106" s="3"/>
      <c r="M106" s="3"/>
      <c r="N106" s="3"/>
      <c r="O106" s="3"/>
      <c r="P106" s="97">
        <f t="shared" ca="1" si="164"/>
        <v>-999</v>
      </c>
      <c r="Q106" s="3"/>
      <c r="R106" s="98" t="str">
        <f t="shared" ref="R106:S106" si="185">R105</f>
        <v>Results</v>
      </c>
      <c r="S106" s="98" t="str">
        <f t="shared" si="185"/>
        <v>R</v>
      </c>
      <c r="T106" s="98">
        <f t="shared" ref="T106:U106" si="186">T91</f>
        <v>28</v>
      </c>
      <c r="U106" s="98">
        <f t="shared" si="186"/>
        <v>76</v>
      </c>
      <c r="V106" s="94">
        <f t="shared" ca="1" si="117"/>
        <v>42</v>
      </c>
    </row>
    <row r="107" spans="1:22" x14ac:dyDescent="0.2">
      <c r="A107" s="3" t="str">
        <f t="shared" ca="1" si="156"/>
        <v>25P-Pb-1-0</v>
      </c>
      <c r="B107" s="93" t="str">
        <f t="shared" ca="1" si="98"/>
        <v>25P</v>
      </c>
      <c r="C107" s="3">
        <f ca="1">Information!$S$11</f>
        <v>0</v>
      </c>
      <c r="D107" s="3">
        <f t="shared" ca="1" si="157"/>
        <v>1</v>
      </c>
      <c r="E107" s="103" t="s">
        <v>126</v>
      </c>
      <c r="F107" s="94">
        <f t="shared" ca="1" si="158"/>
        <v>0</v>
      </c>
      <c r="G107" s="95">
        <f t="shared" ca="1" si="159"/>
        <v>0</v>
      </c>
      <c r="H107" s="95">
        <f t="shared" ca="1" si="160"/>
        <v>0</v>
      </c>
      <c r="I107" s="96">
        <f t="shared" ca="1" si="161"/>
        <v>-999</v>
      </c>
      <c r="J107" s="3">
        <f t="shared" ca="1" si="162"/>
        <v>-999</v>
      </c>
      <c r="K107" s="93" t="str">
        <f t="shared" ca="1" si="163"/>
        <v>Blei</v>
      </c>
      <c r="L107" s="3"/>
      <c r="M107" s="3"/>
      <c r="N107" s="3"/>
      <c r="O107" s="3"/>
      <c r="P107" s="97">
        <f t="shared" ca="1" si="164"/>
        <v>-999</v>
      </c>
      <c r="Q107" s="3"/>
      <c r="R107" s="98" t="str">
        <f>R106</f>
        <v>Results</v>
      </c>
      <c r="S107" s="99" t="s">
        <v>365</v>
      </c>
      <c r="T107" s="98">
        <f t="shared" ref="T107:U107" si="187">T92</f>
        <v>13</v>
      </c>
      <c r="U107" s="98">
        <f t="shared" si="187"/>
        <v>62</v>
      </c>
      <c r="V107" s="94">
        <f t="shared" ca="1" si="117"/>
        <v>42</v>
      </c>
    </row>
    <row r="108" spans="1:22" x14ac:dyDescent="0.2">
      <c r="A108" s="3" t="str">
        <f t="shared" ca="1" si="156"/>
        <v>25P-Pb-2-0</v>
      </c>
      <c r="B108" s="93" t="str">
        <f t="shared" ca="1" si="98"/>
        <v>25P</v>
      </c>
      <c r="C108" s="3">
        <f ca="1">Information!$S$11</f>
        <v>0</v>
      </c>
      <c r="D108" s="3">
        <f t="shared" ca="1" si="157"/>
        <v>2</v>
      </c>
      <c r="E108" s="3" t="str">
        <f t="shared" ref="E108:E121" si="188">E107</f>
        <v>Pb</v>
      </c>
      <c r="F108" s="94">
        <f t="shared" ca="1" si="158"/>
        <v>0</v>
      </c>
      <c r="G108" s="95">
        <f t="shared" ca="1" si="159"/>
        <v>0</v>
      </c>
      <c r="H108" s="95">
        <f t="shared" ca="1" si="160"/>
        <v>0</v>
      </c>
      <c r="I108" s="96">
        <f t="shared" ca="1" si="161"/>
        <v>-999</v>
      </c>
      <c r="J108" s="3">
        <f t="shared" ca="1" si="162"/>
        <v>-999</v>
      </c>
      <c r="K108" s="93" t="str">
        <f t="shared" ca="1" si="163"/>
        <v>Blei</v>
      </c>
      <c r="L108" s="3"/>
      <c r="M108" s="3"/>
      <c r="N108" s="3"/>
      <c r="O108" s="3"/>
      <c r="P108" s="97">
        <f t="shared" ca="1" si="164"/>
        <v>-999</v>
      </c>
      <c r="Q108" s="3"/>
      <c r="R108" s="98" t="str">
        <f t="shared" ref="R108:S108" si="189">R107</f>
        <v>Results</v>
      </c>
      <c r="S108" s="98" t="str">
        <f t="shared" si="189"/>
        <v>T</v>
      </c>
      <c r="T108" s="98">
        <f t="shared" ref="T108:U108" si="190">T93</f>
        <v>14</v>
      </c>
      <c r="U108" s="98">
        <f t="shared" si="190"/>
        <v>63</v>
      </c>
      <c r="V108" s="94">
        <f t="shared" ca="1" si="117"/>
        <v>42</v>
      </c>
    </row>
    <row r="109" spans="1:22" x14ac:dyDescent="0.2">
      <c r="A109" s="3" t="str">
        <f t="shared" ca="1" si="156"/>
        <v>25P-Pb-3-0</v>
      </c>
      <c r="B109" s="93" t="str">
        <f t="shared" ca="1" si="98"/>
        <v>25P</v>
      </c>
      <c r="C109" s="3">
        <f ca="1">Information!$S$11</f>
        <v>0</v>
      </c>
      <c r="D109" s="3">
        <f t="shared" ca="1" si="157"/>
        <v>3</v>
      </c>
      <c r="E109" s="3" t="str">
        <f t="shared" si="188"/>
        <v>Pb</v>
      </c>
      <c r="F109" s="94">
        <f t="shared" ca="1" si="158"/>
        <v>0</v>
      </c>
      <c r="G109" s="95">
        <f t="shared" ca="1" si="159"/>
        <v>0</v>
      </c>
      <c r="H109" s="95">
        <f t="shared" ca="1" si="160"/>
        <v>0</v>
      </c>
      <c r="I109" s="96">
        <f t="shared" ca="1" si="161"/>
        <v>-999</v>
      </c>
      <c r="J109" s="3">
        <f t="shared" ca="1" si="162"/>
        <v>-999</v>
      </c>
      <c r="K109" s="93" t="str">
        <f t="shared" ca="1" si="163"/>
        <v>Blei</v>
      </c>
      <c r="L109" s="3"/>
      <c r="M109" s="3"/>
      <c r="N109" s="3"/>
      <c r="O109" s="3"/>
      <c r="P109" s="97">
        <f t="shared" ca="1" si="164"/>
        <v>-999</v>
      </c>
      <c r="Q109" s="3"/>
      <c r="R109" s="98" t="str">
        <f t="shared" ref="R109:S109" si="191">R108</f>
        <v>Results</v>
      </c>
      <c r="S109" s="98" t="str">
        <f t="shared" si="191"/>
        <v>T</v>
      </c>
      <c r="T109" s="98">
        <f t="shared" ref="T109:U109" si="192">T94</f>
        <v>15</v>
      </c>
      <c r="U109" s="98">
        <f t="shared" si="192"/>
        <v>64</v>
      </c>
      <c r="V109" s="94">
        <f t="shared" ca="1" si="117"/>
        <v>42</v>
      </c>
    </row>
    <row r="110" spans="1:22" x14ac:dyDescent="0.2">
      <c r="A110" s="3" t="str">
        <f t="shared" ca="1" si="156"/>
        <v>25P-Pb-4-0</v>
      </c>
      <c r="B110" s="93" t="str">
        <f t="shared" ca="1" si="98"/>
        <v>25P</v>
      </c>
      <c r="C110" s="3">
        <f ca="1">Information!$S$11</f>
        <v>0</v>
      </c>
      <c r="D110" s="3">
        <f t="shared" ca="1" si="157"/>
        <v>4</v>
      </c>
      <c r="E110" s="3" t="str">
        <f t="shared" si="188"/>
        <v>Pb</v>
      </c>
      <c r="F110" s="94">
        <f t="shared" ca="1" si="158"/>
        <v>0</v>
      </c>
      <c r="G110" s="95">
        <f t="shared" ca="1" si="159"/>
        <v>0</v>
      </c>
      <c r="H110" s="95">
        <f t="shared" ca="1" si="160"/>
        <v>0</v>
      </c>
      <c r="I110" s="96">
        <f t="shared" ca="1" si="161"/>
        <v>-999</v>
      </c>
      <c r="J110" s="3">
        <f t="shared" ca="1" si="162"/>
        <v>-999</v>
      </c>
      <c r="K110" s="93" t="str">
        <f t="shared" ca="1" si="163"/>
        <v>Blei</v>
      </c>
      <c r="L110" s="3"/>
      <c r="M110" s="3"/>
      <c r="N110" s="3"/>
      <c r="O110" s="3"/>
      <c r="P110" s="97">
        <f t="shared" ca="1" si="164"/>
        <v>-999</v>
      </c>
      <c r="Q110" s="3"/>
      <c r="R110" s="98" t="str">
        <f t="shared" ref="R110:S110" si="193">R109</f>
        <v>Results</v>
      </c>
      <c r="S110" s="98" t="str">
        <f t="shared" si="193"/>
        <v>T</v>
      </c>
      <c r="T110" s="98">
        <f t="shared" ref="T110:U110" si="194">T95</f>
        <v>16</v>
      </c>
      <c r="U110" s="98">
        <f t="shared" si="194"/>
        <v>65</v>
      </c>
      <c r="V110" s="94">
        <f t="shared" ca="1" si="117"/>
        <v>42</v>
      </c>
    </row>
    <row r="111" spans="1:22" x14ac:dyDescent="0.2">
      <c r="A111" s="3" t="str">
        <f t="shared" ca="1" si="156"/>
        <v>25P-Pb-5-0</v>
      </c>
      <c r="B111" s="93" t="str">
        <f t="shared" ca="1" si="98"/>
        <v>25P</v>
      </c>
      <c r="C111" s="3">
        <f ca="1">Information!$S$11</f>
        <v>0</v>
      </c>
      <c r="D111" s="3">
        <f t="shared" ca="1" si="157"/>
        <v>5</v>
      </c>
      <c r="E111" s="3" t="str">
        <f t="shared" si="188"/>
        <v>Pb</v>
      </c>
      <c r="F111" s="94">
        <f t="shared" ca="1" si="158"/>
        <v>0</v>
      </c>
      <c r="G111" s="95">
        <f t="shared" ca="1" si="159"/>
        <v>0</v>
      </c>
      <c r="H111" s="95">
        <f t="shared" ca="1" si="160"/>
        <v>0</v>
      </c>
      <c r="I111" s="96">
        <f t="shared" ca="1" si="161"/>
        <v>-999</v>
      </c>
      <c r="J111" s="3">
        <f t="shared" ca="1" si="162"/>
        <v>-999</v>
      </c>
      <c r="K111" s="93" t="str">
        <f t="shared" ca="1" si="163"/>
        <v>Blei</v>
      </c>
      <c r="L111" s="3"/>
      <c r="M111" s="3"/>
      <c r="N111" s="3"/>
      <c r="O111" s="3"/>
      <c r="P111" s="97">
        <f t="shared" ca="1" si="164"/>
        <v>-999</v>
      </c>
      <c r="Q111" s="3"/>
      <c r="R111" s="98" t="str">
        <f t="shared" ref="R111:S111" si="195">R110</f>
        <v>Results</v>
      </c>
      <c r="S111" s="98" t="str">
        <f t="shared" si="195"/>
        <v>T</v>
      </c>
      <c r="T111" s="98">
        <f t="shared" ref="T111:U111" si="196">T96</f>
        <v>17</v>
      </c>
      <c r="U111" s="98">
        <f t="shared" si="196"/>
        <v>66</v>
      </c>
      <c r="V111" s="94">
        <f t="shared" ca="1" si="117"/>
        <v>42</v>
      </c>
    </row>
    <row r="112" spans="1:22" x14ac:dyDescent="0.2">
      <c r="A112" s="3" t="str">
        <f t="shared" ca="1" si="156"/>
        <v>25P-Pb-6-0</v>
      </c>
      <c r="B112" s="93" t="str">
        <f t="shared" ca="1" si="98"/>
        <v>25P</v>
      </c>
      <c r="C112" s="3">
        <f ca="1">Information!$S$11</f>
        <v>0</v>
      </c>
      <c r="D112" s="3">
        <f t="shared" ca="1" si="157"/>
        <v>6</v>
      </c>
      <c r="E112" s="3" t="str">
        <f t="shared" si="188"/>
        <v>Pb</v>
      </c>
      <c r="F112" s="94">
        <f t="shared" ca="1" si="158"/>
        <v>0</v>
      </c>
      <c r="G112" s="95">
        <f t="shared" ca="1" si="159"/>
        <v>0</v>
      </c>
      <c r="H112" s="95">
        <f t="shared" ca="1" si="160"/>
        <v>0</v>
      </c>
      <c r="I112" s="96">
        <f t="shared" ca="1" si="161"/>
        <v>-999</v>
      </c>
      <c r="J112" s="3">
        <f t="shared" ca="1" si="162"/>
        <v>-999</v>
      </c>
      <c r="K112" s="93" t="str">
        <f t="shared" ca="1" si="163"/>
        <v>Blei</v>
      </c>
      <c r="L112" s="3"/>
      <c r="M112" s="3"/>
      <c r="N112" s="3"/>
      <c r="O112" s="3"/>
      <c r="P112" s="97">
        <f t="shared" ca="1" si="164"/>
        <v>-999</v>
      </c>
      <c r="Q112" s="3"/>
      <c r="R112" s="98" t="str">
        <f t="shared" ref="R112:S112" si="197">R111</f>
        <v>Results</v>
      </c>
      <c r="S112" s="98" t="str">
        <f t="shared" si="197"/>
        <v>T</v>
      </c>
      <c r="T112" s="98">
        <f t="shared" ref="T112:U112" si="198">T97</f>
        <v>18</v>
      </c>
      <c r="U112" s="98">
        <f t="shared" si="198"/>
        <v>67</v>
      </c>
      <c r="V112" s="94">
        <f t="shared" ca="1" si="117"/>
        <v>42</v>
      </c>
    </row>
    <row r="113" spans="1:22" x14ac:dyDescent="0.2">
      <c r="A113" s="3" t="str">
        <f t="shared" ca="1" si="156"/>
        <v>25P-Pb-7-0</v>
      </c>
      <c r="B113" s="93" t="str">
        <f t="shared" ca="1" si="98"/>
        <v>25P</v>
      </c>
      <c r="C113" s="3">
        <f ca="1">Information!$S$11</f>
        <v>0</v>
      </c>
      <c r="D113" s="3">
        <f t="shared" ca="1" si="157"/>
        <v>7</v>
      </c>
      <c r="E113" s="3" t="str">
        <f t="shared" si="188"/>
        <v>Pb</v>
      </c>
      <c r="F113" s="94">
        <f t="shared" ca="1" si="158"/>
        <v>0</v>
      </c>
      <c r="G113" s="95">
        <f t="shared" ca="1" si="159"/>
        <v>0</v>
      </c>
      <c r="H113" s="95">
        <f t="shared" ca="1" si="160"/>
        <v>0</v>
      </c>
      <c r="I113" s="96">
        <f t="shared" ca="1" si="161"/>
        <v>-999</v>
      </c>
      <c r="J113" s="3">
        <f t="shared" ca="1" si="162"/>
        <v>-999</v>
      </c>
      <c r="K113" s="93" t="str">
        <f t="shared" ca="1" si="163"/>
        <v>Blei</v>
      </c>
      <c r="L113" s="3"/>
      <c r="M113" s="3"/>
      <c r="N113" s="3"/>
      <c r="O113" s="3"/>
      <c r="P113" s="97">
        <f t="shared" ca="1" si="164"/>
        <v>-999</v>
      </c>
      <c r="Q113" s="3"/>
      <c r="R113" s="98" t="str">
        <f t="shared" ref="R113:S113" si="199">R112</f>
        <v>Results</v>
      </c>
      <c r="S113" s="98" t="str">
        <f t="shared" si="199"/>
        <v>T</v>
      </c>
      <c r="T113" s="98">
        <f t="shared" ref="T113:U113" si="200">T98</f>
        <v>19</v>
      </c>
      <c r="U113" s="98">
        <f t="shared" si="200"/>
        <v>68</v>
      </c>
      <c r="V113" s="94">
        <f t="shared" ca="1" si="117"/>
        <v>42</v>
      </c>
    </row>
    <row r="114" spans="1:22" x14ac:dyDescent="0.2">
      <c r="A114" s="3" t="str">
        <f t="shared" ca="1" si="156"/>
        <v>25P-Pb-8-0</v>
      </c>
      <c r="B114" s="93" t="str">
        <f t="shared" ca="1" si="98"/>
        <v>25P</v>
      </c>
      <c r="C114" s="3">
        <f ca="1">Information!$S$11</f>
        <v>0</v>
      </c>
      <c r="D114" s="3">
        <f t="shared" ca="1" si="157"/>
        <v>8</v>
      </c>
      <c r="E114" s="3" t="str">
        <f t="shared" si="188"/>
        <v>Pb</v>
      </c>
      <c r="F114" s="94">
        <f t="shared" ca="1" si="158"/>
        <v>0</v>
      </c>
      <c r="G114" s="95">
        <f t="shared" ca="1" si="159"/>
        <v>0</v>
      </c>
      <c r="H114" s="95">
        <f t="shared" ca="1" si="160"/>
        <v>0</v>
      </c>
      <c r="I114" s="96">
        <f t="shared" ca="1" si="161"/>
        <v>-999</v>
      </c>
      <c r="J114" s="3">
        <f t="shared" ca="1" si="162"/>
        <v>-999</v>
      </c>
      <c r="K114" s="93" t="str">
        <f t="shared" ca="1" si="163"/>
        <v>Blei</v>
      </c>
      <c r="L114" s="3"/>
      <c r="M114" s="3"/>
      <c r="N114" s="3"/>
      <c r="O114" s="3"/>
      <c r="P114" s="97">
        <f t="shared" ca="1" si="164"/>
        <v>-999</v>
      </c>
      <c r="Q114" s="3"/>
      <c r="R114" s="98" t="str">
        <f t="shared" ref="R114:S114" si="201">R113</f>
        <v>Results</v>
      </c>
      <c r="S114" s="98" t="str">
        <f t="shared" si="201"/>
        <v>T</v>
      </c>
      <c r="T114" s="98">
        <f t="shared" ref="T114:U114" si="202">T99</f>
        <v>20</v>
      </c>
      <c r="U114" s="98">
        <f t="shared" si="202"/>
        <v>69</v>
      </c>
      <c r="V114" s="94">
        <f t="shared" ca="1" si="117"/>
        <v>42</v>
      </c>
    </row>
    <row r="115" spans="1:22" x14ac:dyDescent="0.2">
      <c r="A115" s="3" t="str">
        <f t="shared" ca="1" si="156"/>
        <v>25P-Pb-9-0</v>
      </c>
      <c r="B115" s="93" t="str">
        <f t="shared" ca="1" si="98"/>
        <v>25P</v>
      </c>
      <c r="C115" s="3">
        <f ca="1">Information!$S$11</f>
        <v>0</v>
      </c>
      <c r="D115" s="3">
        <f t="shared" ca="1" si="157"/>
        <v>9</v>
      </c>
      <c r="E115" s="3" t="str">
        <f t="shared" si="188"/>
        <v>Pb</v>
      </c>
      <c r="F115" s="94">
        <f t="shared" ca="1" si="158"/>
        <v>0</v>
      </c>
      <c r="G115" s="95">
        <f t="shared" ca="1" si="159"/>
        <v>0</v>
      </c>
      <c r="H115" s="95">
        <f t="shared" ca="1" si="160"/>
        <v>0</v>
      </c>
      <c r="I115" s="96">
        <f t="shared" ca="1" si="161"/>
        <v>-999</v>
      </c>
      <c r="J115" s="3">
        <f t="shared" ca="1" si="162"/>
        <v>-999</v>
      </c>
      <c r="K115" s="93" t="str">
        <f t="shared" ca="1" si="163"/>
        <v>Blei</v>
      </c>
      <c r="L115" s="3"/>
      <c r="M115" s="3"/>
      <c r="N115" s="3"/>
      <c r="O115" s="3"/>
      <c r="P115" s="97">
        <f t="shared" ca="1" si="164"/>
        <v>-999</v>
      </c>
      <c r="Q115" s="3"/>
      <c r="R115" s="98" t="str">
        <f t="shared" ref="R115:S115" si="203">R114</f>
        <v>Results</v>
      </c>
      <c r="S115" s="98" t="str">
        <f t="shared" si="203"/>
        <v>T</v>
      </c>
      <c r="T115" s="98">
        <f t="shared" ref="T115:U115" si="204">T100</f>
        <v>21</v>
      </c>
      <c r="U115" s="98">
        <f t="shared" si="204"/>
        <v>70</v>
      </c>
      <c r="V115" s="94">
        <f t="shared" ca="1" si="117"/>
        <v>42</v>
      </c>
    </row>
    <row r="116" spans="1:22" x14ac:dyDescent="0.2">
      <c r="A116" s="3" t="str">
        <f t="shared" ca="1" si="156"/>
        <v>25P-Pb-10-0</v>
      </c>
      <c r="B116" s="93" t="str">
        <f t="shared" ca="1" si="98"/>
        <v>25P</v>
      </c>
      <c r="C116" s="3">
        <f ca="1">Information!$S$11</f>
        <v>0</v>
      </c>
      <c r="D116" s="3">
        <f t="shared" ca="1" si="157"/>
        <v>10</v>
      </c>
      <c r="E116" s="3" t="str">
        <f t="shared" si="188"/>
        <v>Pb</v>
      </c>
      <c r="F116" s="94">
        <f t="shared" ca="1" si="158"/>
        <v>0</v>
      </c>
      <c r="G116" s="95">
        <f t="shared" ca="1" si="159"/>
        <v>0</v>
      </c>
      <c r="H116" s="95">
        <f t="shared" ca="1" si="160"/>
        <v>0</v>
      </c>
      <c r="I116" s="96">
        <f t="shared" ca="1" si="161"/>
        <v>-999</v>
      </c>
      <c r="J116" s="3">
        <f t="shared" ca="1" si="162"/>
        <v>-999</v>
      </c>
      <c r="K116" s="93" t="str">
        <f t="shared" ca="1" si="163"/>
        <v>Blei</v>
      </c>
      <c r="L116" s="3"/>
      <c r="M116" s="3"/>
      <c r="N116" s="3"/>
      <c r="O116" s="3"/>
      <c r="P116" s="97">
        <f t="shared" ca="1" si="164"/>
        <v>-999</v>
      </c>
      <c r="Q116" s="3"/>
      <c r="R116" s="98" t="str">
        <f t="shared" ref="R116:S116" si="205">R115</f>
        <v>Results</v>
      </c>
      <c r="S116" s="98" t="str">
        <f t="shared" si="205"/>
        <v>T</v>
      </c>
      <c r="T116" s="98">
        <f t="shared" ref="T116:U116" si="206">T101</f>
        <v>22</v>
      </c>
      <c r="U116" s="98">
        <f t="shared" si="206"/>
        <v>71</v>
      </c>
      <c r="V116" s="94">
        <f t="shared" ca="1" si="117"/>
        <v>42</v>
      </c>
    </row>
    <row r="117" spans="1:22" x14ac:dyDescent="0.2">
      <c r="A117" s="3" t="str">
        <f t="shared" ca="1" si="156"/>
        <v>25P-Pb-11-0</v>
      </c>
      <c r="B117" s="93" t="str">
        <f t="shared" ca="1" si="98"/>
        <v>25P</v>
      </c>
      <c r="C117" s="3">
        <f ca="1">Information!$S$11</f>
        <v>0</v>
      </c>
      <c r="D117" s="3">
        <f t="shared" ca="1" si="157"/>
        <v>11</v>
      </c>
      <c r="E117" s="3" t="str">
        <f t="shared" si="188"/>
        <v>Pb</v>
      </c>
      <c r="F117" s="94">
        <f t="shared" ca="1" si="158"/>
        <v>0</v>
      </c>
      <c r="G117" s="95">
        <f t="shared" ca="1" si="159"/>
        <v>0</v>
      </c>
      <c r="H117" s="95">
        <f t="shared" ca="1" si="160"/>
        <v>0</v>
      </c>
      <c r="I117" s="96">
        <f t="shared" ca="1" si="161"/>
        <v>-999</v>
      </c>
      <c r="J117" s="3">
        <f t="shared" ca="1" si="162"/>
        <v>-999</v>
      </c>
      <c r="K117" s="93" t="str">
        <f t="shared" ca="1" si="163"/>
        <v>Blei</v>
      </c>
      <c r="L117" s="3"/>
      <c r="M117" s="3"/>
      <c r="N117" s="3"/>
      <c r="O117" s="3"/>
      <c r="P117" s="97">
        <f t="shared" ca="1" si="164"/>
        <v>-999</v>
      </c>
      <c r="Q117" s="3"/>
      <c r="R117" s="98" t="str">
        <f t="shared" ref="R117:S117" si="207">R116</f>
        <v>Results</v>
      </c>
      <c r="S117" s="98" t="str">
        <f t="shared" si="207"/>
        <v>T</v>
      </c>
      <c r="T117" s="98">
        <f t="shared" ref="T117:U117" si="208">T102</f>
        <v>24</v>
      </c>
      <c r="U117" s="98">
        <f t="shared" si="208"/>
        <v>72</v>
      </c>
      <c r="V117" s="94">
        <f t="shared" ca="1" si="117"/>
        <v>42</v>
      </c>
    </row>
    <row r="118" spans="1:22" x14ac:dyDescent="0.2">
      <c r="A118" s="3" t="str">
        <f t="shared" ca="1" si="156"/>
        <v>25P-Pb-12-0</v>
      </c>
      <c r="B118" s="93" t="str">
        <f t="shared" ca="1" si="98"/>
        <v>25P</v>
      </c>
      <c r="C118" s="3">
        <f ca="1">Information!$S$11</f>
        <v>0</v>
      </c>
      <c r="D118" s="3">
        <f t="shared" ca="1" si="157"/>
        <v>12</v>
      </c>
      <c r="E118" s="3" t="str">
        <f t="shared" si="188"/>
        <v>Pb</v>
      </c>
      <c r="F118" s="94">
        <f t="shared" ca="1" si="158"/>
        <v>0</v>
      </c>
      <c r="G118" s="95">
        <f t="shared" ca="1" si="159"/>
        <v>0</v>
      </c>
      <c r="H118" s="95">
        <f t="shared" ca="1" si="160"/>
        <v>0</v>
      </c>
      <c r="I118" s="96">
        <f t="shared" ca="1" si="161"/>
        <v>-999</v>
      </c>
      <c r="J118" s="3">
        <f t="shared" ca="1" si="162"/>
        <v>-999</v>
      </c>
      <c r="K118" s="93" t="str">
        <f t="shared" ca="1" si="163"/>
        <v>Blei</v>
      </c>
      <c r="L118" s="3"/>
      <c r="M118" s="3"/>
      <c r="N118" s="3"/>
      <c r="O118" s="3"/>
      <c r="P118" s="97">
        <f t="shared" ca="1" si="164"/>
        <v>-999</v>
      </c>
      <c r="Q118" s="3"/>
      <c r="R118" s="98" t="str">
        <f t="shared" ref="R118:S118" si="209">R117</f>
        <v>Results</v>
      </c>
      <c r="S118" s="98" t="str">
        <f t="shared" si="209"/>
        <v>T</v>
      </c>
      <c r="T118" s="98">
        <f t="shared" ref="T118:U118" si="210">T103</f>
        <v>25</v>
      </c>
      <c r="U118" s="98">
        <f t="shared" si="210"/>
        <v>73</v>
      </c>
      <c r="V118" s="94">
        <f t="shared" ca="1" si="117"/>
        <v>42</v>
      </c>
    </row>
    <row r="119" spans="1:22" x14ac:dyDescent="0.2">
      <c r="A119" s="3" t="str">
        <f t="shared" ca="1" si="156"/>
        <v>25P-Pb-13-0</v>
      </c>
      <c r="B119" s="93" t="str">
        <f t="shared" ca="1" si="98"/>
        <v>25P</v>
      </c>
      <c r="C119" s="3">
        <f ca="1">Information!$S$11</f>
        <v>0</v>
      </c>
      <c r="D119" s="3">
        <f t="shared" ca="1" si="157"/>
        <v>13</v>
      </c>
      <c r="E119" s="3" t="str">
        <f t="shared" si="188"/>
        <v>Pb</v>
      </c>
      <c r="F119" s="94">
        <f t="shared" ca="1" si="158"/>
        <v>0</v>
      </c>
      <c r="G119" s="95">
        <f t="shared" ca="1" si="159"/>
        <v>0</v>
      </c>
      <c r="H119" s="95">
        <f t="shared" ca="1" si="160"/>
        <v>0</v>
      </c>
      <c r="I119" s="96">
        <f t="shared" ca="1" si="161"/>
        <v>-999</v>
      </c>
      <c r="J119" s="3">
        <f t="shared" ca="1" si="162"/>
        <v>-999</v>
      </c>
      <c r="K119" s="93" t="str">
        <f t="shared" ca="1" si="163"/>
        <v>Blei</v>
      </c>
      <c r="L119" s="3"/>
      <c r="M119" s="3"/>
      <c r="N119" s="3"/>
      <c r="O119" s="3"/>
      <c r="P119" s="97">
        <f t="shared" ca="1" si="164"/>
        <v>-999</v>
      </c>
      <c r="Q119" s="3"/>
      <c r="R119" s="98" t="str">
        <f t="shared" ref="R119:S119" si="211">R118</f>
        <v>Results</v>
      </c>
      <c r="S119" s="98" t="str">
        <f t="shared" si="211"/>
        <v>T</v>
      </c>
      <c r="T119" s="98">
        <f t="shared" ref="T119:U119" si="212">T104</f>
        <v>26</v>
      </c>
      <c r="U119" s="98">
        <f t="shared" si="212"/>
        <v>74</v>
      </c>
      <c r="V119" s="94">
        <f t="shared" ca="1" si="117"/>
        <v>42</v>
      </c>
    </row>
    <row r="120" spans="1:22" x14ac:dyDescent="0.2">
      <c r="A120" s="3" t="str">
        <f t="shared" ca="1" si="156"/>
        <v>25P-Pb-14-0</v>
      </c>
      <c r="B120" s="93" t="str">
        <f t="shared" ca="1" si="98"/>
        <v>25P</v>
      </c>
      <c r="C120" s="3">
        <f ca="1">Information!$S$11</f>
        <v>0</v>
      </c>
      <c r="D120" s="3">
        <f t="shared" ca="1" si="157"/>
        <v>14</v>
      </c>
      <c r="E120" s="3" t="str">
        <f t="shared" si="188"/>
        <v>Pb</v>
      </c>
      <c r="F120" s="94">
        <f t="shared" ca="1" si="158"/>
        <v>0</v>
      </c>
      <c r="G120" s="95">
        <f t="shared" ca="1" si="159"/>
        <v>0</v>
      </c>
      <c r="H120" s="95">
        <f t="shared" ca="1" si="160"/>
        <v>0</v>
      </c>
      <c r="I120" s="96">
        <f t="shared" ca="1" si="161"/>
        <v>-999</v>
      </c>
      <c r="J120" s="3">
        <f t="shared" ca="1" si="162"/>
        <v>-999</v>
      </c>
      <c r="K120" s="93" t="str">
        <f t="shared" ca="1" si="163"/>
        <v>Blei</v>
      </c>
      <c r="L120" s="3"/>
      <c r="M120" s="3"/>
      <c r="N120" s="3"/>
      <c r="O120" s="3"/>
      <c r="P120" s="97">
        <f t="shared" ca="1" si="164"/>
        <v>-999</v>
      </c>
      <c r="Q120" s="3"/>
      <c r="R120" s="98" t="str">
        <f t="shared" ref="R120:S120" si="213">R119</f>
        <v>Results</v>
      </c>
      <c r="S120" s="98" t="str">
        <f t="shared" si="213"/>
        <v>T</v>
      </c>
      <c r="T120" s="98">
        <f t="shared" ref="T120:U120" si="214">T105</f>
        <v>27</v>
      </c>
      <c r="U120" s="98">
        <f t="shared" si="214"/>
        <v>75</v>
      </c>
      <c r="V120" s="94">
        <f t="shared" ca="1" si="117"/>
        <v>42</v>
      </c>
    </row>
    <row r="121" spans="1:22" x14ac:dyDescent="0.2">
      <c r="A121" s="3" t="str">
        <f t="shared" ca="1" si="156"/>
        <v>25P-Pb-15-0</v>
      </c>
      <c r="B121" s="93" t="str">
        <f t="shared" ca="1" si="98"/>
        <v>25P</v>
      </c>
      <c r="C121" s="3">
        <f ca="1">Information!$S$11</f>
        <v>0</v>
      </c>
      <c r="D121" s="3">
        <f t="shared" ca="1" si="157"/>
        <v>15</v>
      </c>
      <c r="E121" s="3" t="str">
        <f t="shared" si="188"/>
        <v>Pb</v>
      </c>
      <c r="F121" s="94">
        <f t="shared" ca="1" si="158"/>
        <v>0</v>
      </c>
      <c r="G121" s="95">
        <f t="shared" ca="1" si="159"/>
        <v>0</v>
      </c>
      <c r="H121" s="95">
        <f t="shared" ca="1" si="160"/>
        <v>0</v>
      </c>
      <c r="I121" s="96">
        <f t="shared" ca="1" si="161"/>
        <v>-999</v>
      </c>
      <c r="J121" s="3">
        <f t="shared" ca="1" si="162"/>
        <v>-999</v>
      </c>
      <c r="K121" s="93" t="str">
        <f t="shared" ca="1" si="163"/>
        <v>Blei</v>
      </c>
      <c r="L121" s="3"/>
      <c r="M121" s="3"/>
      <c r="N121" s="3"/>
      <c r="O121" s="3"/>
      <c r="P121" s="97">
        <f t="shared" ca="1" si="164"/>
        <v>-999</v>
      </c>
      <c r="Q121" s="3"/>
      <c r="R121" s="98" t="str">
        <f t="shared" ref="R121:S121" si="215">R120</f>
        <v>Results</v>
      </c>
      <c r="S121" s="98" t="str">
        <f t="shared" si="215"/>
        <v>T</v>
      </c>
      <c r="T121" s="98">
        <f t="shared" ref="T121:U121" si="216">T106</f>
        <v>28</v>
      </c>
      <c r="U121" s="98">
        <f t="shared" si="216"/>
        <v>76</v>
      </c>
      <c r="V121" s="94">
        <f t="shared" ca="1" si="117"/>
        <v>42</v>
      </c>
    </row>
    <row r="122" spans="1:22" x14ac:dyDescent="0.2">
      <c r="A122" s="3" t="str">
        <f t="shared" ca="1" si="156"/>
        <v>25P-V-1-0</v>
      </c>
      <c r="B122" s="93" t="str">
        <f t="shared" ca="1" si="98"/>
        <v>25P</v>
      </c>
      <c r="C122" s="3">
        <f ca="1">Information!$S$11</f>
        <v>0</v>
      </c>
      <c r="D122" s="3">
        <f t="shared" ca="1" si="157"/>
        <v>1</v>
      </c>
      <c r="E122" s="103" t="s">
        <v>127</v>
      </c>
      <c r="F122" s="94">
        <f t="shared" ca="1" si="158"/>
        <v>0</v>
      </c>
      <c r="G122" s="95">
        <f t="shared" ca="1" si="159"/>
        <v>0</v>
      </c>
      <c r="H122" s="95">
        <f t="shared" ca="1" si="160"/>
        <v>0</v>
      </c>
      <c r="I122" s="96">
        <f t="shared" ca="1" si="161"/>
        <v>-999</v>
      </c>
      <c r="J122" s="3">
        <f t="shared" ca="1" si="162"/>
        <v>-999</v>
      </c>
      <c r="K122" s="93" t="str">
        <f t="shared" ca="1" si="163"/>
        <v>Vanadium</v>
      </c>
      <c r="L122" s="3"/>
      <c r="M122" s="3"/>
      <c r="N122" s="3"/>
      <c r="O122" s="3"/>
      <c r="P122" s="97">
        <f t="shared" ca="1" si="164"/>
        <v>-999</v>
      </c>
      <c r="Q122" s="3"/>
      <c r="R122" s="98" t="str">
        <f>R121</f>
        <v>Results</v>
      </c>
      <c r="S122" s="99" t="s">
        <v>127</v>
      </c>
      <c r="T122" s="98">
        <f t="shared" ref="T122:U122" si="217">T107</f>
        <v>13</v>
      </c>
      <c r="U122" s="98">
        <f t="shared" si="217"/>
        <v>62</v>
      </c>
      <c r="V122" s="94">
        <f t="shared" ca="1" si="117"/>
        <v>42</v>
      </c>
    </row>
    <row r="123" spans="1:22" x14ac:dyDescent="0.2">
      <c r="A123" s="3" t="str">
        <f t="shared" ca="1" si="156"/>
        <v>25P-V-2-0</v>
      </c>
      <c r="B123" s="93" t="str">
        <f t="shared" ca="1" si="98"/>
        <v>25P</v>
      </c>
      <c r="C123" s="3">
        <f ca="1">Information!$S$11</f>
        <v>0</v>
      </c>
      <c r="D123" s="3">
        <f t="shared" ca="1" si="157"/>
        <v>2</v>
      </c>
      <c r="E123" s="3" t="str">
        <f t="shared" ref="E123:E136" si="218">E122</f>
        <v>V</v>
      </c>
      <c r="F123" s="94">
        <f t="shared" ca="1" si="158"/>
        <v>0</v>
      </c>
      <c r="G123" s="95">
        <f t="shared" ca="1" si="159"/>
        <v>0</v>
      </c>
      <c r="H123" s="95">
        <f t="shared" ca="1" si="160"/>
        <v>0</v>
      </c>
      <c r="I123" s="96">
        <f t="shared" ca="1" si="161"/>
        <v>-999</v>
      </c>
      <c r="J123" s="3">
        <f t="shared" ca="1" si="162"/>
        <v>-999</v>
      </c>
      <c r="K123" s="93" t="str">
        <f t="shared" ca="1" si="163"/>
        <v>Vanadium</v>
      </c>
      <c r="L123" s="3"/>
      <c r="M123" s="3"/>
      <c r="N123" s="3"/>
      <c r="O123" s="3"/>
      <c r="P123" s="97">
        <f t="shared" ca="1" si="164"/>
        <v>-999</v>
      </c>
      <c r="Q123" s="3"/>
      <c r="R123" s="98" t="str">
        <f t="shared" ref="R123:S123" si="219">R122</f>
        <v>Results</v>
      </c>
      <c r="S123" s="98" t="str">
        <f t="shared" si="219"/>
        <v>V</v>
      </c>
      <c r="T123" s="98">
        <f t="shared" ref="T123:U123" si="220">T108</f>
        <v>14</v>
      </c>
      <c r="U123" s="98">
        <f t="shared" si="220"/>
        <v>63</v>
      </c>
      <c r="V123" s="94">
        <f t="shared" ca="1" si="117"/>
        <v>42</v>
      </c>
    </row>
    <row r="124" spans="1:22" x14ac:dyDescent="0.2">
      <c r="A124" s="3" t="str">
        <f t="shared" ca="1" si="156"/>
        <v>25P-V-3-0</v>
      </c>
      <c r="B124" s="93" t="str">
        <f t="shared" ca="1" si="98"/>
        <v>25P</v>
      </c>
      <c r="C124" s="3">
        <f ca="1">Information!$S$11</f>
        <v>0</v>
      </c>
      <c r="D124" s="3">
        <f t="shared" ca="1" si="157"/>
        <v>3</v>
      </c>
      <c r="E124" s="3" t="str">
        <f t="shared" si="218"/>
        <v>V</v>
      </c>
      <c r="F124" s="94">
        <f t="shared" ca="1" si="158"/>
        <v>0</v>
      </c>
      <c r="G124" s="95">
        <f t="shared" ca="1" si="159"/>
        <v>0</v>
      </c>
      <c r="H124" s="95">
        <f t="shared" ca="1" si="160"/>
        <v>0</v>
      </c>
      <c r="I124" s="96">
        <f t="shared" ca="1" si="161"/>
        <v>-999</v>
      </c>
      <c r="J124" s="3">
        <f t="shared" ca="1" si="162"/>
        <v>-999</v>
      </c>
      <c r="K124" s="93" t="str">
        <f t="shared" ca="1" si="163"/>
        <v>Vanadium</v>
      </c>
      <c r="L124" s="3"/>
      <c r="M124" s="3"/>
      <c r="N124" s="3"/>
      <c r="O124" s="3"/>
      <c r="P124" s="97">
        <f t="shared" ca="1" si="164"/>
        <v>-999</v>
      </c>
      <c r="Q124" s="3"/>
      <c r="R124" s="98" t="str">
        <f t="shared" ref="R124:S124" si="221">R123</f>
        <v>Results</v>
      </c>
      <c r="S124" s="98" t="str">
        <f t="shared" si="221"/>
        <v>V</v>
      </c>
      <c r="T124" s="98">
        <f t="shared" ref="T124:U124" si="222">T109</f>
        <v>15</v>
      </c>
      <c r="U124" s="98">
        <f t="shared" si="222"/>
        <v>64</v>
      </c>
      <c r="V124" s="94">
        <f t="shared" ca="1" si="117"/>
        <v>42</v>
      </c>
    </row>
    <row r="125" spans="1:22" x14ac:dyDescent="0.2">
      <c r="A125" s="3" t="str">
        <f t="shared" ca="1" si="156"/>
        <v>25P-V-4-0</v>
      </c>
      <c r="B125" s="93" t="str">
        <f t="shared" ca="1" si="98"/>
        <v>25P</v>
      </c>
      <c r="C125" s="3">
        <f ca="1">Information!$S$11</f>
        <v>0</v>
      </c>
      <c r="D125" s="3">
        <f t="shared" ca="1" si="157"/>
        <v>4</v>
      </c>
      <c r="E125" s="3" t="str">
        <f t="shared" si="218"/>
        <v>V</v>
      </c>
      <c r="F125" s="94">
        <f t="shared" ca="1" si="158"/>
        <v>0</v>
      </c>
      <c r="G125" s="95">
        <f t="shared" ca="1" si="159"/>
        <v>0</v>
      </c>
      <c r="H125" s="95">
        <f t="shared" ca="1" si="160"/>
        <v>0</v>
      </c>
      <c r="I125" s="96">
        <f t="shared" ca="1" si="161"/>
        <v>-999</v>
      </c>
      <c r="J125" s="3">
        <f t="shared" ca="1" si="162"/>
        <v>-999</v>
      </c>
      <c r="K125" s="93" t="str">
        <f t="shared" ca="1" si="163"/>
        <v>Vanadium</v>
      </c>
      <c r="L125" s="3"/>
      <c r="M125" s="3"/>
      <c r="N125" s="3"/>
      <c r="O125" s="3"/>
      <c r="P125" s="97">
        <f t="shared" ca="1" si="164"/>
        <v>-999</v>
      </c>
      <c r="Q125" s="3"/>
      <c r="R125" s="98" t="str">
        <f t="shared" ref="R125:S125" si="223">R124</f>
        <v>Results</v>
      </c>
      <c r="S125" s="98" t="str">
        <f t="shared" si="223"/>
        <v>V</v>
      </c>
      <c r="T125" s="98">
        <f t="shared" ref="T125:U125" si="224">T110</f>
        <v>16</v>
      </c>
      <c r="U125" s="98">
        <f t="shared" si="224"/>
        <v>65</v>
      </c>
      <c r="V125" s="94">
        <f t="shared" ca="1" si="117"/>
        <v>42</v>
      </c>
    </row>
    <row r="126" spans="1:22" x14ac:dyDescent="0.2">
      <c r="A126" s="3" t="str">
        <f t="shared" ca="1" si="156"/>
        <v>25P-V-5-0</v>
      </c>
      <c r="B126" s="93" t="str">
        <f t="shared" ca="1" si="98"/>
        <v>25P</v>
      </c>
      <c r="C126" s="3">
        <f ca="1">Information!$S$11</f>
        <v>0</v>
      </c>
      <c r="D126" s="3">
        <f t="shared" ca="1" si="157"/>
        <v>5</v>
      </c>
      <c r="E126" s="3" t="str">
        <f t="shared" si="218"/>
        <v>V</v>
      </c>
      <c r="F126" s="94">
        <f t="shared" ca="1" si="158"/>
        <v>0</v>
      </c>
      <c r="G126" s="95">
        <f t="shared" ca="1" si="159"/>
        <v>0</v>
      </c>
      <c r="H126" s="95">
        <f t="shared" ca="1" si="160"/>
        <v>0</v>
      </c>
      <c r="I126" s="96">
        <f t="shared" ca="1" si="161"/>
        <v>-999</v>
      </c>
      <c r="J126" s="3">
        <f t="shared" ca="1" si="162"/>
        <v>-999</v>
      </c>
      <c r="K126" s="93" t="str">
        <f t="shared" ca="1" si="163"/>
        <v>Vanadium</v>
      </c>
      <c r="L126" s="3"/>
      <c r="M126" s="3"/>
      <c r="N126" s="3"/>
      <c r="O126" s="3"/>
      <c r="P126" s="97">
        <f t="shared" ca="1" si="164"/>
        <v>-999</v>
      </c>
      <c r="Q126" s="3"/>
      <c r="R126" s="98" t="str">
        <f t="shared" ref="R126:S126" si="225">R125</f>
        <v>Results</v>
      </c>
      <c r="S126" s="98" t="str">
        <f t="shared" si="225"/>
        <v>V</v>
      </c>
      <c r="T126" s="98">
        <f t="shared" ref="T126:U126" si="226">T111</f>
        <v>17</v>
      </c>
      <c r="U126" s="98">
        <f t="shared" si="226"/>
        <v>66</v>
      </c>
      <c r="V126" s="94">
        <f t="shared" ca="1" si="117"/>
        <v>42</v>
      </c>
    </row>
    <row r="127" spans="1:22" x14ac:dyDescent="0.2">
      <c r="A127" s="3" t="str">
        <f t="shared" ca="1" si="156"/>
        <v>25P-V-6-0</v>
      </c>
      <c r="B127" s="93" t="str">
        <f t="shared" ca="1" si="98"/>
        <v>25P</v>
      </c>
      <c r="C127" s="3">
        <f ca="1">Information!$S$11</f>
        <v>0</v>
      </c>
      <c r="D127" s="3">
        <f t="shared" ca="1" si="157"/>
        <v>6</v>
      </c>
      <c r="E127" s="3" t="str">
        <f t="shared" si="218"/>
        <v>V</v>
      </c>
      <c r="F127" s="94">
        <f t="shared" ca="1" si="158"/>
        <v>0</v>
      </c>
      <c r="G127" s="95">
        <f t="shared" ca="1" si="159"/>
        <v>0</v>
      </c>
      <c r="H127" s="95">
        <f t="shared" ca="1" si="160"/>
        <v>0</v>
      </c>
      <c r="I127" s="96">
        <f t="shared" ca="1" si="161"/>
        <v>-999</v>
      </c>
      <c r="J127" s="3">
        <f t="shared" ca="1" si="162"/>
        <v>-999</v>
      </c>
      <c r="K127" s="93" t="str">
        <f t="shared" ca="1" si="163"/>
        <v>Vanadium</v>
      </c>
      <c r="L127" s="3"/>
      <c r="M127" s="3"/>
      <c r="N127" s="3"/>
      <c r="O127" s="3"/>
      <c r="P127" s="97">
        <f t="shared" ca="1" si="164"/>
        <v>-999</v>
      </c>
      <c r="Q127" s="3"/>
      <c r="R127" s="98" t="str">
        <f t="shared" ref="R127:S127" si="227">R126</f>
        <v>Results</v>
      </c>
      <c r="S127" s="98" t="str">
        <f t="shared" si="227"/>
        <v>V</v>
      </c>
      <c r="T127" s="98">
        <f t="shared" ref="T127:U127" si="228">T112</f>
        <v>18</v>
      </c>
      <c r="U127" s="98">
        <f t="shared" si="228"/>
        <v>67</v>
      </c>
      <c r="V127" s="94">
        <f t="shared" ca="1" si="117"/>
        <v>42</v>
      </c>
    </row>
    <row r="128" spans="1:22" x14ac:dyDescent="0.2">
      <c r="A128" s="3" t="str">
        <f t="shared" ca="1" si="156"/>
        <v>25P-V-7-0</v>
      </c>
      <c r="B128" s="93" t="str">
        <f t="shared" ca="1" si="98"/>
        <v>25P</v>
      </c>
      <c r="C128" s="3">
        <f ca="1">Information!$S$11</f>
        <v>0</v>
      </c>
      <c r="D128" s="3">
        <f t="shared" ca="1" si="157"/>
        <v>7</v>
      </c>
      <c r="E128" s="3" t="str">
        <f t="shared" si="218"/>
        <v>V</v>
      </c>
      <c r="F128" s="94">
        <f t="shared" ca="1" si="158"/>
        <v>0</v>
      </c>
      <c r="G128" s="95">
        <f t="shared" ca="1" si="159"/>
        <v>0</v>
      </c>
      <c r="H128" s="95">
        <f t="shared" ca="1" si="160"/>
        <v>0</v>
      </c>
      <c r="I128" s="96">
        <f t="shared" ca="1" si="161"/>
        <v>-999</v>
      </c>
      <c r="J128" s="3">
        <f t="shared" ca="1" si="162"/>
        <v>-999</v>
      </c>
      <c r="K128" s="93" t="str">
        <f t="shared" ca="1" si="163"/>
        <v>Vanadium</v>
      </c>
      <c r="L128" s="3"/>
      <c r="M128" s="3"/>
      <c r="N128" s="3"/>
      <c r="O128" s="3"/>
      <c r="P128" s="97">
        <f t="shared" ca="1" si="164"/>
        <v>-999</v>
      </c>
      <c r="Q128" s="3"/>
      <c r="R128" s="98" t="str">
        <f t="shared" ref="R128:S128" si="229">R127</f>
        <v>Results</v>
      </c>
      <c r="S128" s="98" t="str">
        <f t="shared" si="229"/>
        <v>V</v>
      </c>
      <c r="T128" s="98">
        <f t="shared" ref="T128:U128" si="230">T113</f>
        <v>19</v>
      </c>
      <c r="U128" s="98">
        <f t="shared" si="230"/>
        <v>68</v>
      </c>
      <c r="V128" s="94">
        <f t="shared" ca="1" si="117"/>
        <v>42</v>
      </c>
    </row>
    <row r="129" spans="1:22" x14ac:dyDescent="0.2">
      <c r="A129" s="3" t="str">
        <f t="shared" ca="1" si="156"/>
        <v>25P-V-8-0</v>
      </c>
      <c r="B129" s="93" t="str">
        <f t="shared" ca="1" si="98"/>
        <v>25P</v>
      </c>
      <c r="C129" s="3">
        <f ca="1">Information!$S$11</f>
        <v>0</v>
      </c>
      <c r="D129" s="3">
        <f t="shared" ca="1" si="157"/>
        <v>8</v>
      </c>
      <c r="E129" s="3" t="str">
        <f t="shared" si="218"/>
        <v>V</v>
      </c>
      <c r="F129" s="94">
        <f t="shared" ca="1" si="158"/>
        <v>0</v>
      </c>
      <c r="G129" s="95">
        <f t="shared" ca="1" si="159"/>
        <v>0</v>
      </c>
      <c r="H129" s="95">
        <f t="shared" ca="1" si="160"/>
        <v>0</v>
      </c>
      <c r="I129" s="96">
        <f t="shared" ca="1" si="161"/>
        <v>-999</v>
      </c>
      <c r="J129" s="3">
        <f t="shared" ca="1" si="162"/>
        <v>-999</v>
      </c>
      <c r="K129" s="93" t="str">
        <f t="shared" ca="1" si="163"/>
        <v>Vanadium</v>
      </c>
      <c r="L129" s="3"/>
      <c r="M129" s="3"/>
      <c r="N129" s="3"/>
      <c r="O129" s="3"/>
      <c r="P129" s="97">
        <f t="shared" ca="1" si="164"/>
        <v>-999</v>
      </c>
      <c r="Q129" s="3"/>
      <c r="R129" s="98" t="str">
        <f t="shared" ref="R129:S129" si="231">R128</f>
        <v>Results</v>
      </c>
      <c r="S129" s="98" t="str">
        <f t="shared" si="231"/>
        <v>V</v>
      </c>
      <c r="T129" s="98">
        <f t="shared" ref="T129:U129" si="232">T114</f>
        <v>20</v>
      </c>
      <c r="U129" s="98">
        <f t="shared" si="232"/>
        <v>69</v>
      </c>
      <c r="V129" s="94">
        <f t="shared" ca="1" si="117"/>
        <v>42</v>
      </c>
    </row>
    <row r="130" spans="1:22" x14ac:dyDescent="0.2">
      <c r="A130" s="3" t="str">
        <f t="shared" ca="1" si="156"/>
        <v>25P-V-9-0</v>
      </c>
      <c r="B130" s="93" t="str">
        <f t="shared" ca="1" si="98"/>
        <v>25P</v>
      </c>
      <c r="C130" s="3">
        <f ca="1">Information!$S$11</f>
        <v>0</v>
      </c>
      <c r="D130" s="3">
        <f t="shared" ca="1" si="157"/>
        <v>9</v>
      </c>
      <c r="E130" s="3" t="str">
        <f t="shared" si="218"/>
        <v>V</v>
      </c>
      <c r="F130" s="94">
        <f t="shared" ca="1" si="158"/>
        <v>0</v>
      </c>
      <c r="G130" s="95">
        <f t="shared" ca="1" si="159"/>
        <v>0</v>
      </c>
      <c r="H130" s="95">
        <f t="shared" ca="1" si="160"/>
        <v>0</v>
      </c>
      <c r="I130" s="96">
        <f t="shared" ca="1" si="161"/>
        <v>-999</v>
      </c>
      <c r="J130" s="3">
        <f t="shared" ca="1" si="162"/>
        <v>-999</v>
      </c>
      <c r="K130" s="93" t="str">
        <f t="shared" ca="1" si="163"/>
        <v>Vanadium</v>
      </c>
      <c r="L130" s="3"/>
      <c r="M130" s="3"/>
      <c r="N130" s="3"/>
      <c r="O130" s="3"/>
      <c r="P130" s="97">
        <f t="shared" ca="1" si="164"/>
        <v>-999</v>
      </c>
      <c r="Q130" s="3"/>
      <c r="R130" s="98" t="str">
        <f t="shared" ref="R130:S130" si="233">R129</f>
        <v>Results</v>
      </c>
      <c r="S130" s="98" t="str">
        <f t="shared" si="233"/>
        <v>V</v>
      </c>
      <c r="T130" s="98">
        <f t="shared" ref="T130:U130" si="234">T115</f>
        <v>21</v>
      </c>
      <c r="U130" s="98">
        <f t="shared" si="234"/>
        <v>70</v>
      </c>
      <c r="V130" s="94">
        <f t="shared" ca="1" si="117"/>
        <v>42</v>
      </c>
    </row>
    <row r="131" spans="1:22" x14ac:dyDescent="0.2">
      <c r="A131" s="3" t="str">
        <f t="shared" ca="1" si="156"/>
        <v>25P-V-10-0</v>
      </c>
      <c r="B131" s="93" t="str">
        <f t="shared" ca="1" si="98"/>
        <v>25P</v>
      </c>
      <c r="C131" s="3">
        <f ca="1">Information!$S$11</f>
        <v>0</v>
      </c>
      <c r="D131" s="3">
        <f t="shared" ca="1" si="157"/>
        <v>10</v>
      </c>
      <c r="E131" s="3" t="str">
        <f t="shared" si="218"/>
        <v>V</v>
      </c>
      <c r="F131" s="94">
        <f t="shared" ca="1" si="158"/>
        <v>0</v>
      </c>
      <c r="G131" s="95">
        <f t="shared" ca="1" si="159"/>
        <v>0</v>
      </c>
      <c r="H131" s="95">
        <f t="shared" ca="1" si="160"/>
        <v>0</v>
      </c>
      <c r="I131" s="96">
        <f t="shared" ca="1" si="161"/>
        <v>-999</v>
      </c>
      <c r="J131" s="3">
        <f t="shared" ca="1" si="162"/>
        <v>-999</v>
      </c>
      <c r="K131" s="93" t="str">
        <f t="shared" ca="1" si="163"/>
        <v>Vanadium</v>
      </c>
      <c r="L131" s="3"/>
      <c r="M131" s="3"/>
      <c r="N131" s="3"/>
      <c r="O131" s="3"/>
      <c r="P131" s="97">
        <f t="shared" ca="1" si="164"/>
        <v>-999</v>
      </c>
      <c r="Q131" s="3"/>
      <c r="R131" s="98" t="str">
        <f t="shared" ref="R131:S131" si="235">R130</f>
        <v>Results</v>
      </c>
      <c r="S131" s="98" t="str">
        <f t="shared" si="235"/>
        <v>V</v>
      </c>
      <c r="T131" s="98">
        <f t="shared" ref="T131:U131" si="236">T116</f>
        <v>22</v>
      </c>
      <c r="U131" s="98">
        <f t="shared" si="236"/>
        <v>71</v>
      </c>
      <c r="V131" s="94">
        <f t="shared" ca="1" si="117"/>
        <v>42</v>
      </c>
    </row>
    <row r="132" spans="1:22" x14ac:dyDescent="0.2">
      <c r="A132" s="3" t="str">
        <f t="shared" ca="1" si="156"/>
        <v>25P-V-11-0</v>
      </c>
      <c r="B132" s="93" t="str">
        <f t="shared" ref="B132:B186" ca="1" si="237">B131</f>
        <v>25P</v>
      </c>
      <c r="C132" s="3">
        <f ca="1">Information!$S$11</f>
        <v>0</v>
      </c>
      <c r="D132" s="3">
        <f t="shared" ca="1" si="157"/>
        <v>11</v>
      </c>
      <c r="E132" s="3" t="str">
        <f t="shared" si="218"/>
        <v>V</v>
      </c>
      <c r="F132" s="94">
        <f t="shared" ca="1" si="158"/>
        <v>0</v>
      </c>
      <c r="G132" s="95">
        <f t="shared" ca="1" si="159"/>
        <v>0</v>
      </c>
      <c r="H132" s="95">
        <f t="shared" ca="1" si="160"/>
        <v>0</v>
      </c>
      <c r="I132" s="96">
        <f t="shared" ca="1" si="161"/>
        <v>-999</v>
      </c>
      <c r="J132" s="3">
        <f t="shared" ca="1" si="162"/>
        <v>-999</v>
      </c>
      <c r="K132" s="93" t="str">
        <f t="shared" ca="1" si="163"/>
        <v>Vanadium</v>
      </c>
      <c r="L132" s="3"/>
      <c r="M132" s="3"/>
      <c r="N132" s="3"/>
      <c r="O132" s="3"/>
      <c r="P132" s="97">
        <f t="shared" ca="1" si="164"/>
        <v>-999</v>
      </c>
      <c r="Q132" s="3"/>
      <c r="R132" s="98" t="str">
        <f t="shared" ref="R132:S132" si="238">R131</f>
        <v>Results</v>
      </c>
      <c r="S132" s="98" t="str">
        <f t="shared" si="238"/>
        <v>V</v>
      </c>
      <c r="T132" s="98">
        <f t="shared" ref="T132:U132" si="239">T117</f>
        <v>24</v>
      </c>
      <c r="U132" s="98">
        <f t="shared" si="239"/>
        <v>72</v>
      </c>
      <c r="V132" s="94">
        <f t="shared" ca="1" si="117"/>
        <v>42</v>
      </c>
    </row>
    <row r="133" spans="1:22" x14ac:dyDescent="0.2">
      <c r="A133" s="3" t="str">
        <f t="shared" ca="1" si="156"/>
        <v>25P-V-12-0</v>
      </c>
      <c r="B133" s="93" t="str">
        <f t="shared" ca="1" si="237"/>
        <v>25P</v>
      </c>
      <c r="C133" s="3">
        <f ca="1">Information!$S$11</f>
        <v>0</v>
      </c>
      <c r="D133" s="3">
        <f t="shared" ca="1" si="157"/>
        <v>12</v>
      </c>
      <c r="E133" s="3" t="str">
        <f t="shared" si="218"/>
        <v>V</v>
      </c>
      <c r="F133" s="94">
        <f t="shared" ca="1" si="158"/>
        <v>0</v>
      </c>
      <c r="G133" s="95">
        <f t="shared" ca="1" si="159"/>
        <v>0</v>
      </c>
      <c r="H133" s="95">
        <f t="shared" ca="1" si="160"/>
        <v>0</v>
      </c>
      <c r="I133" s="96">
        <f t="shared" ca="1" si="161"/>
        <v>-999</v>
      </c>
      <c r="J133" s="3">
        <f t="shared" ca="1" si="162"/>
        <v>-999</v>
      </c>
      <c r="K133" s="93" t="str">
        <f t="shared" ca="1" si="163"/>
        <v>Vanadium</v>
      </c>
      <c r="L133" s="3"/>
      <c r="M133" s="3"/>
      <c r="N133" s="3"/>
      <c r="O133" s="3"/>
      <c r="P133" s="97">
        <f t="shared" ca="1" si="164"/>
        <v>-999</v>
      </c>
      <c r="Q133" s="3"/>
      <c r="R133" s="98" t="str">
        <f t="shared" ref="R133:S133" si="240">R132</f>
        <v>Results</v>
      </c>
      <c r="S133" s="98" t="str">
        <f t="shared" si="240"/>
        <v>V</v>
      </c>
      <c r="T133" s="98">
        <f t="shared" ref="T133:U133" si="241">T118</f>
        <v>25</v>
      </c>
      <c r="U133" s="98">
        <f t="shared" si="241"/>
        <v>73</v>
      </c>
      <c r="V133" s="94">
        <f t="shared" ca="1" si="117"/>
        <v>42</v>
      </c>
    </row>
    <row r="134" spans="1:22" x14ac:dyDescent="0.2">
      <c r="A134" s="3" t="str">
        <f t="shared" ca="1" si="156"/>
        <v>25P-V-13-0</v>
      </c>
      <c r="B134" s="93" t="str">
        <f t="shared" ca="1" si="237"/>
        <v>25P</v>
      </c>
      <c r="C134" s="3">
        <f ca="1">Information!$S$11</f>
        <v>0</v>
      </c>
      <c r="D134" s="3">
        <f t="shared" ca="1" si="157"/>
        <v>13</v>
      </c>
      <c r="E134" s="3" t="str">
        <f t="shared" si="218"/>
        <v>V</v>
      </c>
      <c r="F134" s="94">
        <f t="shared" ca="1" si="158"/>
        <v>0</v>
      </c>
      <c r="G134" s="95">
        <f t="shared" ca="1" si="159"/>
        <v>0</v>
      </c>
      <c r="H134" s="95">
        <f t="shared" ca="1" si="160"/>
        <v>0</v>
      </c>
      <c r="I134" s="96">
        <f t="shared" ca="1" si="161"/>
        <v>-999</v>
      </c>
      <c r="J134" s="3">
        <f t="shared" ca="1" si="162"/>
        <v>-999</v>
      </c>
      <c r="K134" s="93" t="str">
        <f t="shared" ca="1" si="163"/>
        <v>Vanadium</v>
      </c>
      <c r="L134" s="3"/>
      <c r="M134" s="3"/>
      <c r="N134" s="3"/>
      <c r="O134" s="3"/>
      <c r="P134" s="97">
        <f t="shared" ca="1" si="164"/>
        <v>-999</v>
      </c>
      <c r="Q134" s="3"/>
      <c r="R134" s="98" t="str">
        <f t="shared" ref="R134:S134" si="242">R133</f>
        <v>Results</v>
      </c>
      <c r="S134" s="98" t="str">
        <f t="shared" si="242"/>
        <v>V</v>
      </c>
      <c r="T134" s="98">
        <f t="shared" ref="T134:U134" si="243">T119</f>
        <v>26</v>
      </c>
      <c r="U134" s="98">
        <f t="shared" si="243"/>
        <v>74</v>
      </c>
      <c r="V134" s="94">
        <f t="shared" ca="1" si="117"/>
        <v>42</v>
      </c>
    </row>
    <row r="135" spans="1:22" x14ac:dyDescent="0.2">
      <c r="A135" s="3" t="str">
        <f t="shared" ca="1" si="156"/>
        <v>25P-V-14-0</v>
      </c>
      <c r="B135" s="93" t="str">
        <f t="shared" ca="1" si="237"/>
        <v>25P</v>
      </c>
      <c r="C135" s="3">
        <f ca="1">Information!$S$11</f>
        <v>0</v>
      </c>
      <c r="D135" s="3">
        <f t="shared" ca="1" si="157"/>
        <v>14</v>
      </c>
      <c r="E135" s="3" t="str">
        <f t="shared" si="218"/>
        <v>V</v>
      </c>
      <c r="F135" s="94">
        <f t="shared" ca="1" si="158"/>
        <v>0</v>
      </c>
      <c r="G135" s="95">
        <f t="shared" ca="1" si="159"/>
        <v>0</v>
      </c>
      <c r="H135" s="95">
        <f t="shared" ca="1" si="160"/>
        <v>0</v>
      </c>
      <c r="I135" s="96">
        <f t="shared" ca="1" si="161"/>
        <v>-999</v>
      </c>
      <c r="J135" s="3">
        <f t="shared" ca="1" si="162"/>
        <v>-999</v>
      </c>
      <c r="K135" s="93" t="str">
        <f t="shared" ca="1" si="163"/>
        <v>Vanadium</v>
      </c>
      <c r="L135" s="3"/>
      <c r="M135" s="3"/>
      <c r="N135" s="3"/>
      <c r="O135" s="3"/>
      <c r="P135" s="97">
        <f t="shared" ca="1" si="164"/>
        <v>-999</v>
      </c>
      <c r="Q135" s="3"/>
      <c r="R135" s="98" t="str">
        <f t="shared" ref="R135:S135" si="244">R134</f>
        <v>Results</v>
      </c>
      <c r="S135" s="98" t="str">
        <f t="shared" si="244"/>
        <v>V</v>
      </c>
      <c r="T135" s="98">
        <f t="shared" ref="T135:U135" si="245">T120</f>
        <v>27</v>
      </c>
      <c r="U135" s="98">
        <f t="shared" si="245"/>
        <v>75</v>
      </c>
      <c r="V135" s="94">
        <f t="shared" ca="1" si="117"/>
        <v>42</v>
      </c>
    </row>
    <row r="136" spans="1:22" x14ac:dyDescent="0.2">
      <c r="A136" s="3" t="str">
        <f t="shared" ca="1" si="156"/>
        <v>25P-V-15-0</v>
      </c>
      <c r="B136" s="93" t="str">
        <f t="shared" ca="1" si="237"/>
        <v>25P</v>
      </c>
      <c r="C136" s="3">
        <f ca="1">Information!$S$11</f>
        <v>0</v>
      </c>
      <c r="D136" s="3">
        <f t="shared" ca="1" si="157"/>
        <v>15</v>
      </c>
      <c r="E136" s="3" t="str">
        <f t="shared" si="218"/>
        <v>V</v>
      </c>
      <c r="F136" s="94">
        <f t="shared" ca="1" si="158"/>
        <v>0</v>
      </c>
      <c r="G136" s="95">
        <f t="shared" ca="1" si="159"/>
        <v>0</v>
      </c>
      <c r="H136" s="95">
        <f t="shared" ca="1" si="160"/>
        <v>0</v>
      </c>
      <c r="I136" s="96">
        <f t="shared" ca="1" si="161"/>
        <v>-999</v>
      </c>
      <c r="J136" s="3">
        <f t="shared" ca="1" si="162"/>
        <v>-999</v>
      </c>
      <c r="K136" s="93" t="str">
        <f t="shared" ca="1" si="163"/>
        <v>Vanadium</v>
      </c>
      <c r="L136" s="3"/>
      <c r="M136" s="3"/>
      <c r="N136" s="3"/>
      <c r="O136" s="3"/>
      <c r="P136" s="97">
        <f t="shared" ca="1" si="164"/>
        <v>-999</v>
      </c>
      <c r="Q136" s="3"/>
      <c r="R136" s="98" t="str">
        <f t="shared" ref="R136:S136" si="246">R135</f>
        <v>Results</v>
      </c>
      <c r="S136" s="98" t="str">
        <f t="shared" si="246"/>
        <v>V</v>
      </c>
      <c r="T136" s="98">
        <f t="shared" ref="T136:U136" si="247">T121</f>
        <v>28</v>
      </c>
      <c r="U136" s="98">
        <f t="shared" si="247"/>
        <v>76</v>
      </c>
      <c r="V136" s="94">
        <f t="shared" ca="1" si="117"/>
        <v>42</v>
      </c>
    </row>
    <row r="137" spans="1:22" x14ac:dyDescent="0.2">
      <c r="A137" s="3" t="str">
        <f t="shared" ca="1" si="156"/>
        <v>25P-0-1-0</v>
      </c>
      <c r="B137" s="93" t="str">
        <f t="shared" ca="1" si="237"/>
        <v>25P</v>
      </c>
      <c r="C137" s="3">
        <f ca="1">Information!$S$11</f>
        <v>0</v>
      </c>
      <c r="D137" s="3">
        <f t="shared" ca="1" si="157"/>
        <v>1</v>
      </c>
      <c r="E137" s="103">
        <f>Results!X9</f>
        <v>0</v>
      </c>
      <c r="F137" s="94">
        <f t="shared" ca="1" si="158"/>
        <v>0</v>
      </c>
      <c r="G137" s="95">
        <f t="shared" ca="1" si="159"/>
        <v>0</v>
      </c>
      <c r="H137" s="95">
        <f t="shared" ca="1" si="160"/>
        <v>0</v>
      </c>
      <c r="I137" s="96">
        <f t="shared" ca="1" si="161"/>
        <v>-999</v>
      </c>
      <c r="J137" s="3">
        <f t="shared" ca="1" si="162"/>
        <v>-999</v>
      </c>
      <c r="K137" s="93">
        <f t="shared" ca="1" si="163"/>
        <v>0</v>
      </c>
      <c r="L137" s="3"/>
      <c r="M137" s="3"/>
      <c r="N137" s="3"/>
      <c r="O137" s="3"/>
      <c r="P137" s="97">
        <f t="shared" ca="1" si="164"/>
        <v>-999</v>
      </c>
      <c r="Q137" s="3"/>
      <c r="R137" s="98" t="str">
        <f>R136</f>
        <v>Results</v>
      </c>
      <c r="S137" s="99" t="s">
        <v>366</v>
      </c>
      <c r="T137" s="98">
        <f t="shared" ref="T137:U137" si="248">T122</f>
        <v>13</v>
      </c>
      <c r="U137" s="98">
        <f t="shared" si="248"/>
        <v>62</v>
      </c>
      <c r="V137" s="94">
        <f t="shared" ca="1" si="117"/>
        <v>42</v>
      </c>
    </row>
    <row r="138" spans="1:22" x14ac:dyDescent="0.2">
      <c r="A138" s="3" t="str">
        <f t="shared" ca="1" si="156"/>
        <v>25P-0-2-0</v>
      </c>
      <c r="B138" s="93" t="str">
        <f t="shared" ca="1" si="237"/>
        <v>25P</v>
      </c>
      <c r="C138" s="3">
        <f ca="1">Information!$S$11</f>
        <v>0</v>
      </c>
      <c r="D138" s="3">
        <f t="shared" ca="1" si="157"/>
        <v>2</v>
      </c>
      <c r="E138" s="3">
        <f t="shared" ref="E138:E151" si="249">E137</f>
        <v>0</v>
      </c>
      <c r="F138" s="94">
        <f t="shared" ca="1" si="158"/>
        <v>0</v>
      </c>
      <c r="G138" s="95">
        <f t="shared" ca="1" si="159"/>
        <v>0</v>
      </c>
      <c r="H138" s="95">
        <f t="shared" ca="1" si="160"/>
        <v>0</v>
      </c>
      <c r="I138" s="96">
        <f t="shared" ca="1" si="161"/>
        <v>-999</v>
      </c>
      <c r="J138" s="3">
        <f t="shared" ca="1" si="162"/>
        <v>-999</v>
      </c>
      <c r="K138" s="93">
        <f t="shared" ca="1" si="163"/>
        <v>0</v>
      </c>
      <c r="L138" s="3"/>
      <c r="M138" s="3"/>
      <c r="N138" s="3"/>
      <c r="O138" s="3"/>
      <c r="P138" s="97">
        <f t="shared" ca="1" si="164"/>
        <v>-999</v>
      </c>
      <c r="Q138" s="3"/>
      <c r="R138" s="98" t="str">
        <f t="shared" ref="R138:S138" si="250">R137</f>
        <v>Results</v>
      </c>
      <c r="S138" s="98" t="str">
        <f t="shared" si="250"/>
        <v>X</v>
      </c>
      <c r="T138" s="98">
        <f t="shared" ref="T138:U138" si="251">T123</f>
        <v>14</v>
      </c>
      <c r="U138" s="98">
        <f t="shared" si="251"/>
        <v>63</v>
      </c>
      <c r="V138" s="94">
        <f t="shared" ca="1" si="117"/>
        <v>42</v>
      </c>
    </row>
    <row r="139" spans="1:22" x14ac:dyDescent="0.2">
      <c r="A139" s="3" t="str">
        <f t="shared" ca="1" si="156"/>
        <v>25P-0-3-0</v>
      </c>
      <c r="B139" s="93" t="str">
        <f t="shared" ca="1" si="237"/>
        <v>25P</v>
      </c>
      <c r="C139" s="3">
        <f ca="1">Information!$S$11</f>
        <v>0</v>
      </c>
      <c r="D139" s="3">
        <f t="shared" ca="1" si="157"/>
        <v>3</v>
      </c>
      <c r="E139" s="3">
        <f t="shared" si="249"/>
        <v>0</v>
      </c>
      <c r="F139" s="94">
        <f t="shared" ca="1" si="158"/>
        <v>0</v>
      </c>
      <c r="G139" s="95">
        <f t="shared" ca="1" si="159"/>
        <v>0</v>
      </c>
      <c r="H139" s="95">
        <f t="shared" ca="1" si="160"/>
        <v>0</v>
      </c>
      <c r="I139" s="96">
        <f t="shared" ca="1" si="161"/>
        <v>-999</v>
      </c>
      <c r="J139" s="3">
        <f t="shared" ca="1" si="162"/>
        <v>-999</v>
      </c>
      <c r="K139" s="93">
        <f t="shared" ca="1" si="163"/>
        <v>0</v>
      </c>
      <c r="L139" s="3"/>
      <c r="M139" s="3"/>
      <c r="N139" s="3"/>
      <c r="O139" s="3"/>
      <c r="P139" s="97">
        <f t="shared" ca="1" si="164"/>
        <v>-999</v>
      </c>
      <c r="Q139" s="3"/>
      <c r="R139" s="98" t="str">
        <f t="shared" ref="R139:S139" si="252">R138</f>
        <v>Results</v>
      </c>
      <c r="S139" s="98" t="str">
        <f t="shared" si="252"/>
        <v>X</v>
      </c>
      <c r="T139" s="98">
        <f t="shared" ref="T139:U139" si="253">T124</f>
        <v>15</v>
      </c>
      <c r="U139" s="98">
        <f t="shared" si="253"/>
        <v>64</v>
      </c>
      <c r="V139" s="94">
        <f t="shared" ca="1" si="117"/>
        <v>42</v>
      </c>
    </row>
    <row r="140" spans="1:22" x14ac:dyDescent="0.2">
      <c r="A140" s="3" t="str">
        <f t="shared" ca="1" si="156"/>
        <v>25P-0-4-0</v>
      </c>
      <c r="B140" s="93" t="str">
        <f t="shared" ca="1" si="237"/>
        <v>25P</v>
      </c>
      <c r="C140" s="3">
        <f ca="1">Information!$S$11</f>
        <v>0</v>
      </c>
      <c r="D140" s="3">
        <f t="shared" ca="1" si="157"/>
        <v>4</v>
      </c>
      <c r="E140" s="3">
        <f t="shared" si="249"/>
        <v>0</v>
      </c>
      <c r="F140" s="94">
        <f t="shared" ca="1" si="158"/>
        <v>0</v>
      </c>
      <c r="G140" s="95">
        <f t="shared" ca="1" si="159"/>
        <v>0</v>
      </c>
      <c r="H140" s="95">
        <f t="shared" ca="1" si="160"/>
        <v>0</v>
      </c>
      <c r="I140" s="96">
        <f t="shared" ca="1" si="161"/>
        <v>-999</v>
      </c>
      <c r="J140" s="3">
        <f t="shared" ca="1" si="162"/>
        <v>-999</v>
      </c>
      <c r="K140" s="93">
        <f t="shared" ca="1" si="163"/>
        <v>0</v>
      </c>
      <c r="L140" s="3"/>
      <c r="M140" s="3"/>
      <c r="N140" s="3"/>
      <c r="O140" s="3"/>
      <c r="P140" s="97">
        <f t="shared" ca="1" si="164"/>
        <v>-999</v>
      </c>
      <c r="Q140" s="3"/>
      <c r="R140" s="98" t="str">
        <f t="shared" ref="R140:S140" si="254">R139</f>
        <v>Results</v>
      </c>
      <c r="S140" s="98" t="str">
        <f t="shared" si="254"/>
        <v>X</v>
      </c>
      <c r="T140" s="98">
        <f t="shared" ref="T140:U140" si="255">T125</f>
        <v>16</v>
      </c>
      <c r="U140" s="98">
        <f t="shared" si="255"/>
        <v>65</v>
      </c>
      <c r="V140" s="94">
        <f t="shared" ref="V140:V176" ca="1" si="256">F140+42</f>
        <v>42</v>
      </c>
    </row>
    <row r="141" spans="1:22" x14ac:dyDescent="0.2">
      <c r="A141" s="3" t="str">
        <f t="shared" ca="1" si="156"/>
        <v>25P-0-5-0</v>
      </c>
      <c r="B141" s="93" t="str">
        <f t="shared" ca="1" si="237"/>
        <v>25P</v>
      </c>
      <c r="C141" s="3">
        <f ca="1">Information!$S$11</f>
        <v>0</v>
      </c>
      <c r="D141" s="3">
        <f t="shared" ca="1" si="157"/>
        <v>5</v>
      </c>
      <c r="E141" s="3">
        <f t="shared" si="249"/>
        <v>0</v>
      </c>
      <c r="F141" s="94">
        <f t="shared" ca="1" si="158"/>
        <v>0</v>
      </c>
      <c r="G141" s="95">
        <f t="shared" ca="1" si="159"/>
        <v>0</v>
      </c>
      <c r="H141" s="95">
        <f t="shared" ca="1" si="160"/>
        <v>0</v>
      </c>
      <c r="I141" s="96">
        <f t="shared" ca="1" si="161"/>
        <v>-999</v>
      </c>
      <c r="J141" s="3">
        <f t="shared" ca="1" si="162"/>
        <v>-999</v>
      </c>
      <c r="K141" s="93">
        <f t="shared" ca="1" si="163"/>
        <v>0</v>
      </c>
      <c r="L141" s="3"/>
      <c r="M141" s="3"/>
      <c r="N141" s="3"/>
      <c r="O141" s="3"/>
      <c r="P141" s="97">
        <f t="shared" ca="1" si="164"/>
        <v>-999</v>
      </c>
      <c r="Q141" s="3"/>
      <c r="R141" s="98" t="str">
        <f t="shared" ref="R141:S141" si="257">R140</f>
        <v>Results</v>
      </c>
      <c r="S141" s="98" t="str">
        <f t="shared" si="257"/>
        <v>X</v>
      </c>
      <c r="T141" s="98">
        <f t="shared" ref="T141:U141" si="258">T126</f>
        <v>17</v>
      </c>
      <c r="U141" s="98">
        <f t="shared" si="258"/>
        <v>66</v>
      </c>
      <c r="V141" s="94">
        <f t="shared" ca="1" si="256"/>
        <v>42</v>
      </c>
    </row>
    <row r="142" spans="1:22" x14ac:dyDescent="0.2">
      <c r="A142" s="3" t="str">
        <f t="shared" ca="1" si="156"/>
        <v>25P-0-6-0</v>
      </c>
      <c r="B142" s="93" t="str">
        <f t="shared" ca="1" si="237"/>
        <v>25P</v>
      </c>
      <c r="C142" s="3">
        <f ca="1">Information!$S$11</f>
        <v>0</v>
      </c>
      <c r="D142" s="3">
        <f t="shared" ca="1" si="157"/>
        <v>6</v>
      </c>
      <c r="E142" s="3">
        <f t="shared" si="249"/>
        <v>0</v>
      </c>
      <c r="F142" s="94">
        <f t="shared" ca="1" si="158"/>
        <v>0</v>
      </c>
      <c r="G142" s="95">
        <f t="shared" ca="1" si="159"/>
        <v>0</v>
      </c>
      <c r="H142" s="95">
        <f t="shared" ca="1" si="160"/>
        <v>0</v>
      </c>
      <c r="I142" s="96">
        <f t="shared" ca="1" si="161"/>
        <v>-999</v>
      </c>
      <c r="J142" s="3">
        <f t="shared" ca="1" si="162"/>
        <v>-999</v>
      </c>
      <c r="K142" s="93">
        <f t="shared" ca="1" si="163"/>
        <v>0</v>
      </c>
      <c r="L142" s="3"/>
      <c r="M142" s="3"/>
      <c r="N142" s="3"/>
      <c r="O142" s="3"/>
      <c r="P142" s="97">
        <f t="shared" ca="1" si="164"/>
        <v>-999</v>
      </c>
      <c r="Q142" s="3"/>
      <c r="R142" s="98" t="str">
        <f t="shared" ref="R142:S142" si="259">R141</f>
        <v>Results</v>
      </c>
      <c r="S142" s="98" t="str">
        <f t="shared" si="259"/>
        <v>X</v>
      </c>
      <c r="T142" s="98">
        <f t="shared" ref="T142:U142" si="260">T127</f>
        <v>18</v>
      </c>
      <c r="U142" s="98">
        <f t="shared" si="260"/>
        <v>67</v>
      </c>
      <c r="V142" s="94">
        <f t="shared" ca="1" si="256"/>
        <v>42</v>
      </c>
    </row>
    <row r="143" spans="1:22" x14ac:dyDescent="0.2">
      <c r="A143" s="3" t="str">
        <f t="shared" ca="1" si="156"/>
        <v>25P-0-7-0</v>
      </c>
      <c r="B143" s="93" t="str">
        <f t="shared" ca="1" si="237"/>
        <v>25P</v>
      </c>
      <c r="C143" s="3">
        <f ca="1">Information!$S$11</f>
        <v>0</v>
      </c>
      <c r="D143" s="3">
        <f t="shared" ca="1" si="157"/>
        <v>7</v>
      </c>
      <c r="E143" s="3">
        <f t="shared" si="249"/>
        <v>0</v>
      </c>
      <c r="F143" s="94">
        <f t="shared" ca="1" si="158"/>
        <v>0</v>
      </c>
      <c r="G143" s="95">
        <f t="shared" ca="1" si="159"/>
        <v>0</v>
      </c>
      <c r="H143" s="95">
        <f t="shared" ca="1" si="160"/>
        <v>0</v>
      </c>
      <c r="I143" s="96">
        <f t="shared" ca="1" si="161"/>
        <v>-999</v>
      </c>
      <c r="J143" s="3">
        <f t="shared" ca="1" si="162"/>
        <v>-999</v>
      </c>
      <c r="K143" s="93">
        <f t="shared" ca="1" si="163"/>
        <v>0</v>
      </c>
      <c r="L143" s="3"/>
      <c r="M143" s="3"/>
      <c r="N143" s="3"/>
      <c r="O143" s="3"/>
      <c r="P143" s="97">
        <f t="shared" ca="1" si="164"/>
        <v>-999</v>
      </c>
      <c r="Q143" s="3"/>
      <c r="R143" s="98" t="str">
        <f t="shared" ref="R143:S143" si="261">R142</f>
        <v>Results</v>
      </c>
      <c r="S143" s="98" t="str">
        <f t="shared" si="261"/>
        <v>X</v>
      </c>
      <c r="T143" s="98">
        <f t="shared" ref="T143:U143" si="262">T128</f>
        <v>19</v>
      </c>
      <c r="U143" s="98">
        <f t="shared" si="262"/>
        <v>68</v>
      </c>
      <c r="V143" s="94">
        <f t="shared" ca="1" si="256"/>
        <v>42</v>
      </c>
    </row>
    <row r="144" spans="1:22" x14ac:dyDescent="0.2">
      <c r="A144" s="3" t="str">
        <f t="shared" ca="1" si="156"/>
        <v>25P-0-8-0</v>
      </c>
      <c r="B144" s="93" t="str">
        <f t="shared" ca="1" si="237"/>
        <v>25P</v>
      </c>
      <c r="C144" s="3">
        <f ca="1">Information!$S$11</f>
        <v>0</v>
      </c>
      <c r="D144" s="3">
        <f t="shared" ca="1" si="157"/>
        <v>8</v>
      </c>
      <c r="E144" s="3">
        <f t="shared" si="249"/>
        <v>0</v>
      </c>
      <c r="F144" s="94">
        <f t="shared" ca="1" si="158"/>
        <v>0</v>
      </c>
      <c r="G144" s="95">
        <f t="shared" ca="1" si="159"/>
        <v>0</v>
      </c>
      <c r="H144" s="95">
        <f t="shared" ca="1" si="160"/>
        <v>0</v>
      </c>
      <c r="I144" s="96">
        <f t="shared" ca="1" si="161"/>
        <v>-999</v>
      </c>
      <c r="J144" s="3">
        <f t="shared" ca="1" si="162"/>
        <v>-999</v>
      </c>
      <c r="K144" s="93">
        <f t="shared" ca="1" si="163"/>
        <v>0</v>
      </c>
      <c r="L144" s="3"/>
      <c r="M144" s="3"/>
      <c r="N144" s="3"/>
      <c r="O144" s="3"/>
      <c r="P144" s="97">
        <f t="shared" ca="1" si="164"/>
        <v>-999</v>
      </c>
      <c r="Q144" s="3"/>
      <c r="R144" s="98" t="str">
        <f t="shared" ref="R144:S144" si="263">R143</f>
        <v>Results</v>
      </c>
      <c r="S144" s="98" t="str">
        <f t="shared" si="263"/>
        <v>X</v>
      </c>
      <c r="T144" s="98">
        <f t="shared" ref="T144:U144" si="264">T129</f>
        <v>20</v>
      </c>
      <c r="U144" s="98">
        <f t="shared" si="264"/>
        <v>69</v>
      </c>
      <c r="V144" s="94">
        <f t="shared" ca="1" si="256"/>
        <v>42</v>
      </c>
    </row>
    <row r="145" spans="1:22" x14ac:dyDescent="0.2">
      <c r="A145" s="3" t="str">
        <f t="shared" ca="1" si="156"/>
        <v>25P-0-9-0</v>
      </c>
      <c r="B145" s="93" t="str">
        <f t="shared" ca="1" si="237"/>
        <v>25P</v>
      </c>
      <c r="C145" s="3">
        <f ca="1">Information!$S$11</f>
        <v>0</v>
      </c>
      <c r="D145" s="3">
        <f t="shared" ca="1" si="157"/>
        <v>9</v>
      </c>
      <c r="E145" s="3">
        <f t="shared" si="249"/>
        <v>0</v>
      </c>
      <c r="F145" s="94">
        <f t="shared" ca="1" si="158"/>
        <v>0</v>
      </c>
      <c r="G145" s="95">
        <f t="shared" ca="1" si="159"/>
        <v>0</v>
      </c>
      <c r="H145" s="95">
        <f t="shared" ca="1" si="160"/>
        <v>0</v>
      </c>
      <c r="I145" s="96">
        <f t="shared" ca="1" si="161"/>
        <v>-999</v>
      </c>
      <c r="J145" s="3">
        <f t="shared" ca="1" si="162"/>
        <v>-999</v>
      </c>
      <c r="K145" s="93">
        <f t="shared" ca="1" si="163"/>
        <v>0</v>
      </c>
      <c r="L145" s="3"/>
      <c r="M145" s="3"/>
      <c r="N145" s="3"/>
      <c r="O145" s="3"/>
      <c r="P145" s="97">
        <f t="shared" ca="1" si="164"/>
        <v>-999</v>
      </c>
      <c r="Q145" s="3"/>
      <c r="R145" s="98" t="str">
        <f t="shared" ref="R145:S145" si="265">R144</f>
        <v>Results</v>
      </c>
      <c r="S145" s="98" t="str">
        <f t="shared" si="265"/>
        <v>X</v>
      </c>
      <c r="T145" s="98">
        <f t="shared" ref="T145:U145" si="266">T130</f>
        <v>21</v>
      </c>
      <c r="U145" s="98">
        <f t="shared" si="266"/>
        <v>70</v>
      </c>
      <c r="V145" s="94">
        <f t="shared" ca="1" si="256"/>
        <v>42</v>
      </c>
    </row>
    <row r="146" spans="1:22" x14ac:dyDescent="0.2">
      <c r="A146" s="3" t="str">
        <f t="shared" ca="1" si="156"/>
        <v>25P-0-10-0</v>
      </c>
      <c r="B146" s="93" t="str">
        <f t="shared" ca="1" si="237"/>
        <v>25P</v>
      </c>
      <c r="C146" s="3">
        <f ca="1">Information!$S$11</f>
        <v>0</v>
      </c>
      <c r="D146" s="3">
        <f t="shared" ca="1" si="157"/>
        <v>10</v>
      </c>
      <c r="E146" s="3">
        <f t="shared" si="249"/>
        <v>0</v>
      </c>
      <c r="F146" s="94">
        <f t="shared" ca="1" si="158"/>
        <v>0</v>
      </c>
      <c r="G146" s="95">
        <f t="shared" ca="1" si="159"/>
        <v>0</v>
      </c>
      <c r="H146" s="95">
        <f t="shared" ca="1" si="160"/>
        <v>0</v>
      </c>
      <c r="I146" s="96">
        <f t="shared" ca="1" si="161"/>
        <v>-999</v>
      </c>
      <c r="J146" s="3">
        <f t="shared" ca="1" si="162"/>
        <v>-999</v>
      </c>
      <c r="K146" s="93">
        <f t="shared" ca="1" si="163"/>
        <v>0</v>
      </c>
      <c r="L146" s="3"/>
      <c r="M146" s="3"/>
      <c r="N146" s="3"/>
      <c r="O146" s="3"/>
      <c r="P146" s="97">
        <f t="shared" ca="1" si="164"/>
        <v>-999</v>
      </c>
      <c r="Q146" s="3"/>
      <c r="R146" s="98" t="str">
        <f t="shared" ref="R146:S146" si="267">R145</f>
        <v>Results</v>
      </c>
      <c r="S146" s="98" t="str">
        <f t="shared" si="267"/>
        <v>X</v>
      </c>
      <c r="T146" s="98">
        <f t="shared" ref="T146:U146" si="268">T131</f>
        <v>22</v>
      </c>
      <c r="U146" s="98">
        <f t="shared" si="268"/>
        <v>71</v>
      </c>
      <c r="V146" s="94">
        <f t="shared" ca="1" si="256"/>
        <v>42</v>
      </c>
    </row>
    <row r="147" spans="1:22" x14ac:dyDescent="0.2">
      <c r="A147" s="3" t="str">
        <f t="shared" ca="1" si="156"/>
        <v>25P-0-11-0</v>
      </c>
      <c r="B147" s="93" t="str">
        <f t="shared" ca="1" si="237"/>
        <v>25P</v>
      </c>
      <c r="C147" s="3">
        <f ca="1">Information!$S$11</f>
        <v>0</v>
      </c>
      <c r="D147" s="3">
        <f t="shared" ca="1" si="157"/>
        <v>11</v>
      </c>
      <c r="E147" s="3">
        <f t="shared" si="249"/>
        <v>0</v>
      </c>
      <c r="F147" s="94">
        <f t="shared" ca="1" si="158"/>
        <v>0</v>
      </c>
      <c r="G147" s="95">
        <f t="shared" ca="1" si="159"/>
        <v>0</v>
      </c>
      <c r="H147" s="95">
        <f t="shared" ca="1" si="160"/>
        <v>0</v>
      </c>
      <c r="I147" s="96">
        <f t="shared" ca="1" si="161"/>
        <v>-999</v>
      </c>
      <c r="J147" s="3">
        <f t="shared" ca="1" si="162"/>
        <v>-999</v>
      </c>
      <c r="K147" s="93">
        <f t="shared" ca="1" si="163"/>
        <v>0</v>
      </c>
      <c r="L147" s="3"/>
      <c r="M147" s="3"/>
      <c r="N147" s="3"/>
      <c r="O147" s="3"/>
      <c r="P147" s="97">
        <f t="shared" ca="1" si="164"/>
        <v>-999</v>
      </c>
      <c r="Q147" s="3"/>
      <c r="R147" s="98" t="str">
        <f t="shared" ref="R147:S147" si="269">R146</f>
        <v>Results</v>
      </c>
      <c r="S147" s="98" t="str">
        <f t="shared" si="269"/>
        <v>X</v>
      </c>
      <c r="T147" s="98">
        <f t="shared" ref="T147:U147" si="270">T132</f>
        <v>24</v>
      </c>
      <c r="U147" s="98">
        <f t="shared" si="270"/>
        <v>72</v>
      </c>
      <c r="V147" s="94">
        <f t="shared" ca="1" si="256"/>
        <v>42</v>
      </c>
    </row>
    <row r="148" spans="1:22" x14ac:dyDescent="0.2">
      <c r="A148" s="3" t="str">
        <f t="shared" ca="1" si="156"/>
        <v>25P-0-12-0</v>
      </c>
      <c r="B148" s="93" t="str">
        <f t="shared" ca="1" si="237"/>
        <v>25P</v>
      </c>
      <c r="C148" s="3">
        <f ca="1">Information!$S$11</f>
        <v>0</v>
      </c>
      <c r="D148" s="3">
        <f t="shared" ca="1" si="157"/>
        <v>12</v>
      </c>
      <c r="E148" s="3">
        <f t="shared" si="249"/>
        <v>0</v>
      </c>
      <c r="F148" s="94">
        <f t="shared" ca="1" si="158"/>
        <v>0</v>
      </c>
      <c r="G148" s="95">
        <f t="shared" ca="1" si="159"/>
        <v>0</v>
      </c>
      <c r="H148" s="95">
        <f t="shared" ca="1" si="160"/>
        <v>0</v>
      </c>
      <c r="I148" s="96">
        <f t="shared" ca="1" si="161"/>
        <v>-999</v>
      </c>
      <c r="J148" s="3">
        <f t="shared" ca="1" si="162"/>
        <v>-999</v>
      </c>
      <c r="K148" s="93">
        <f t="shared" ca="1" si="163"/>
        <v>0</v>
      </c>
      <c r="L148" s="3"/>
      <c r="M148" s="3"/>
      <c r="N148" s="3"/>
      <c r="O148" s="3"/>
      <c r="P148" s="97">
        <f t="shared" ca="1" si="164"/>
        <v>-999</v>
      </c>
      <c r="Q148" s="3"/>
      <c r="R148" s="98" t="str">
        <f t="shared" ref="R148:S148" si="271">R147</f>
        <v>Results</v>
      </c>
      <c r="S148" s="98" t="str">
        <f t="shared" si="271"/>
        <v>X</v>
      </c>
      <c r="T148" s="98">
        <f t="shared" ref="T148:U148" si="272">T133</f>
        <v>25</v>
      </c>
      <c r="U148" s="98">
        <f t="shared" si="272"/>
        <v>73</v>
      </c>
      <c r="V148" s="94">
        <f t="shared" ca="1" si="256"/>
        <v>42</v>
      </c>
    </row>
    <row r="149" spans="1:22" x14ac:dyDescent="0.2">
      <c r="A149" s="3" t="str">
        <f t="shared" ca="1" si="156"/>
        <v>25P-0-13-0</v>
      </c>
      <c r="B149" s="93" t="str">
        <f t="shared" ca="1" si="237"/>
        <v>25P</v>
      </c>
      <c r="C149" s="3">
        <f ca="1">Information!$S$11</f>
        <v>0</v>
      </c>
      <c r="D149" s="3">
        <f t="shared" ca="1" si="157"/>
        <v>13</v>
      </c>
      <c r="E149" s="3">
        <f t="shared" si="249"/>
        <v>0</v>
      </c>
      <c r="F149" s="94">
        <f t="shared" ca="1" si="158"/>
        <v>0</v>
      </c>
      <c r="G149" s="95">
        <f t="shared" ca="1" si="159"/>
        <v>0</v>
      </c>
      <c r="H149" s="95">
        <f t="shared" ca="1" si="160"/>
        <v>0</v>
      </c>
      <c r="I149" s="96">
        <f t="shared" ca="1" si="161"/>
        <v>-999</v>
      </c>
      <c r="J149" s="3">
        <f t="shared" ca="1" si="162"/>
        <v>-999</v>
      </c>
      <c r="K149" s="93">
        <f t="shared" ca="1" si="163"/>
        <v>0</v>
      </c>
      <c r="L149" s="3"/>
      <c r="M149" s="3"/>
      <c r="N149" s="3"/>
      <c r="O149" s="3"/>
      <c r="P149" s="97">
        <f t="shared" ca="1" si="164"/>
        <v>-999</v>
      </c>
      <c r="Q149" s="3"/>
      <c r="R149" s="98" t="str">
        <f t="shared" ref="R149:S149" si="273">R148</f>
        <v>Results</v>
      </c>
      <c r="S149" s="98" t="str">
        <f t="shared" si="273"/>
        <v>X</v>
      </c>
      <c r="T149" s="98">
        <f t="shared" ref="T149:U149" si="274">T134</f>
        <v>26</v>
      </c>
      <c r="U149" s="98">
        <f t="shared" si="274"/>
        <v>74</v>
      </c>
      <c r="V149" s="94">
        <f t="shared" ca="1" si="256"/>
        <v>42</v>
      </c>
    </row>
    <row r="150" spans="1:22" x14ac:dyDescent="0.2">
      <c r="A150" s="3" t="str">
        <f t="shared" ca="1" si="156"/>
        <v>25P-0-14-0</v>
      </c>
      <c r="B150" s="93" t="str">
        <f t="shared" ca="1" si="237"/>
        <v>25P</v>
      </c>
      <c r="C150" s="3">
        <f ca="1">Information!$S$11</f>
        <v>0</v>
      </c>
      <c r="D150" s="3">
        <f t="shared" ca="1" si="157"/>
        <v>14</v>
      </c>
      <c r="E150" s="3">
        <f t="shared" si="249"/>
        <v>0</v>
      </c>
      <c r="F150" s="94">
        <f t="shared" ca="1" si="158"/>
        <v>0</v>
      </c>
      <c r="G150" s="95">
        <f t="shared" ca="1" si="159"/>
        <v>0</v>
      </c>
      <c r="H150" s="95">
        <f t="shared" ca="1" si="160"/>
        <v>0</v>
      </c>
      <c r="I150" s="96">
        <f t="shared" ca="1" si="161"/>
        <v>-999</v>
      </c>
      <c r="J150" s="3">
        <f t="shared" ca="1" si="162"/>
        <v>-999</v>
      </c>
      <c r="K150" s="93">
        <f t="shared" ca="1" si="163"/>
        <v>0</v>
      </c>
      <c r="L150" s="3"/>
      <c r="M150" s="3"/>
      <c r="N150" s="3"/>
      <c r="O150" s="3"/>
      <c r="P150" s="97">
        <f t="shared" ca="1" si="164"/>
        <v>-999</v>
      </c>
      <c r="Q150" s="3"/>
      <c r="R150" s="98" t="str">
        <f t="shared" ref="R150:S150" si="275">R149</f>
        <v>Results</v>
      </c>
      <c r="S150" s="98" t="str">
        <f t="shared" si="275"/>
        <v>X</v>
      </c>
      <c r="T150" s="98">
        <f t="shared" ref="T150:U150" si="276">T135</f>
        <v>27</v>
      </c>
      <c r="U150" s="98">
        <f t="shared" si="276"/>
        <v>75</v>
      </c>
      <c r="V150" s="94">
        <f t="shared" ca="1" si="256"/>
        <v>42</v>
      </c>
    </row>
    <row r="151" spans="1:22" x14ac:dyDescent="0.2">
      <c r="A151" s="3" t="str">
        <f t="shared" ca="1" si="156"/>
        <v>25P-0-15-0</v>
      </c>
      <c r="B151" s="93" t="str">
        <f t="shared" ca="1" si="237"/>
        <v>25P</v>
      </c>
      <c r="C151" s="3">
        <f ca="1">Information!$S$11</f>
        <v>0</v>
      </c>
      <c r="D151" s="3">
        <f t="shared" ca="1" si="157"/>
        <v>15</v>
      </c>
      <c r="E151" s="3">
        <f t="shared" si="249"/>
        <v>0</v>
      </c>
      <c r="F151" s="94">
        <f t="shared" ca="1" si="158"/>
        <v>0</v>
      </c>
      <c r="G151" s="95">
        <f t="shared" ca="1" si="159"/>
        <v>0</v>
      </c>
      <c r="H151" s="95">
        <f t="shared" ca="1" si="160"/>
        <v>0</v>
      </c>
      <c r="I151" s="96">
        <f t="shared" ca="1" si="161"/>
        <v>-999</v>
      </c>
      <c r="J151" s="3">
        <f t="shared" ca="1" si="162"/>
        <v>-999</v>
      </c>
      <c r="K151" s="93">
        <f t="shared" ca="1" si="163"/>
        <v>0</v>
      </c>
      <c r="L151" s="3"/>
      <c r="M151" s="3"/>
      <c r="N151" s="3"/>
      <c r="O151" s="3"/>
      <c r="P151" s="97">
        <f t="shared" ca="1" si="164"/>
        <v>-999</v>
      </c>
      <c r="Q151" s="3"/>
      <c r="R151" s="98" t="str">
        <f t="shared" ref="R151:S151" si="277">R150</f>
        <v>Results</v>
      </c>
      <c r="S151" s="98" t="str">
        <f t="shared" si="277"/>
        <v>X</v>
      </c>
      <c r="T151" s="98">
        <f t="shared" ref="T151:U151" si="278">T136</f>
        <v>28</v>
      </c>
      <c r="U151" s="98">
        <f t="shared" si="278"/>
        <v>76</v>
      </c>
      <c r="V151" s="94">
        <f t="shared" ca="1" si="256"/>
        <v>42</v>
      </c>
    </row>
    <row r="152" spans="1:22" x14ac:dyDescent="0.2">
      <c r="A152" s="3" t="str">
        <f t="shared" ca="1" si="156"/>
        <v>25P-0-1-0</v>
      </c>
      <c r="B152" s="93" t="str">
        <f t="shared" ca="1" si="237"/>
        <v>25P</v>
      </c>
      <c r="C152" s="3">
        <f ca="1">Information!$S$11</f>
        <v>0</v>
      </c>
      <c r="D152" s="3">
        <f t="shared" ca="1" si="157"/>
        <v>1</v>
      </c>
      <c r="E152" s="103">
        <f>Results!Z9</f>
        <v>0</v>
      </c>
      <c r="F152" s="94">
        <f t="shared" ca="1" si="158"/>
        <v>0</v>
      </c>
      <c r="G152" s="95">
        <f t="shared" ca="1" si="159"/>
        <v>0</v>
      </c>
      <c r="H152" s="95">
        <f t="shared" ca="1" si="160"/>
        <v>0</v>
      </c>
      <c r="I152" s="96">
        <f t="shared" ca="1" si="161"/>
        <v>-999</v>
      </c>
      <c r="J152" s="3">
        <f t="shared" ca="1" si="162"/>
        <v>-999</v>
      </c>
      <c r="K152" s="93">
        <f t="shared" ca="1" si="163"/>
        <v>0</v>
      </c>
      <c r="L152" s="3"/>
      <c r="M152" s="3"/>
      <c r="N152" s="3"/>
      <c r="O152" s="3"/>
      <c r="P152" s="97">
        <f t="shared" ca="1" si="164"/>
        <v>-999</v>
      </c>
      <c r="Q152" s="3"/>
      <c r="R152" s="98" t="str">
        <f>R151</f>
        <v>Results</v>
      </c>
      <c r="S152" s="99" t="s">
        <v>367</v>
      </c>
      <c r="T152" s="98">
        <f t="shared" ref="T152:U152" si="279">T137</f>
        <v>13</v>
      </c>
      <c r="U152" s="98">
        <f t="shared" si="279"/>
        <v>62</v>
      </c>
      <c r="V152" s="94">
        <f t="shared" ca="1" si="256"/>
        <v>42</v>
      </c>
    </row>
    <row r="153" spans="1:22" x14ac:dyDescent="0.2">
      <c r="A153" s="3" t="str">
        <f t="shared" ca="1" si="156"/>
        <v>25P-0-2-0</v>
      </c>
      <c r="B153" s="93" t="str">
        <f t="shared" ca="1" si="237"/>
        <v>25P</v>
      </c>
      <c r="C153" s="3">
        <f ca="1">Information!$S$11</f>
        <v>0</v>
      </c>
      <c r="D153" s="3">
        <f t="shared" ca="1" si="157"/>
        <v>2</v>
      </c>
      <c r="E153" s="3">
        <f t="shared" ref="E153:E166" si="280">E152</f>
        <v>0</v>
      </c>
      <c r="F153" s="94">
        <f t="shared" ca="1" si="158"/>
        <v>0</v>
      </c>
      <c r="G153" s="95">
        <f t="shared" ca="1" si="159"/>
        <v>0</v>
      </c>
      <c r="H153" s="95">
        <f t="shared" ca="1" si="160"/>
        <v>0</v>
      </c>
      <c r="I153" s="96">
        <f t="shared" ca="1" si="161"/>
        <v>-999</v>
      </c>
      <c r="J153" s="3">
        <f t="shared" ca="1" si="162"/>
        <v>-999</v>
      </c>
      <c r="K153" s="93">
        <f t="shared" ca="1" si="163"/>
        <v>0</v>
      </c>
      <c r="L153" s="3"/>
      <c r="M153" s="3"/>
      <c r="N153" s="3"/>
      <c r="O153" s="3"/>
      <c r="P153" s="97">
        <f t="shared" ca="1" si="164"/>
        <v>-999</v>
      </c>
      <c r="Q153" s="3"/>
      <c r="R153" s="98" t="str">
        <f t="shared" ref="R153:S153" si="281">R152</f>
        <v>Results</v>
      </c>
      <c r="S153" s="98" t="str">
        <f t="shared" si="281"/>
        <v>Z</v>
      </c>
      <c r="T153" s="98">
        <f t="shared" ref="T153:U153" si="282">T138</f>
        <v>14</v>
      </c>
      <c r="U153" s="98">
        <f t="shared" si="282"/>
        <v>63</v>
      </c>
      <c r="V153" s="94">
        <f t="shared" ca="1" si="256"/>
        <v>42</v>
      </c>
    </row>
    <row r="154" spans="1:22" x14ac:dyDescent="0.2">
      <c r="A154" s="3" t="str">
        <f t="shared" ca="1" si="156"/>
        <v>25P-0-3-0</v>
      </c>
      <c r="B154" s="93" t="str">
        <f t="shared" ca="1" si="237"/>
        <v>25P</v>
      </c>
      <c r="C154" s="3">
        <f ca="1">Information!$S$11</f>
        <v>0</v>
      </c>
      <c r="D154" s="3">
        <f t="shared" ca="1" si="157"/>
        <v>3</v>
      </c>
      <c r="E154" s="3">
        <f t="shared" si="280"/>
        <v>0</v>
      </c>
      <c r="F154" s="94">
        <f t="shared" ca="1" si="158"/>
        <v>0</v>
      </c>
      <c r="G154" s="95">
        <f t="shared" ca="1" si="159"/>
        <v>0</v>
      </c>
      <c r="H154" s="95">
        <f t="shared" ca="1" si="160"/>
        <v>0</v>
      </c>
      <c r="I154" s="96">
        <f t="shared" ca="1" si="161"/>
        <v>-999</v>
      </c>
      <c r="J154" s="3">
        <f t="shared" ca="1" si="162"/>
        <v>-999</v>
      </c>
      <c r="K154" s="93">
        <f t="shared" ca="1" si="163"/>
        <v>0</v>
      </c>
      <c r="L154" s="3"/>
      <c r="M154" s="3"/>
      <c r="N154" s="3"/>
      <c r="O154" s="3"/>
      <c r="P154" s="97">
        <f t="shared" ca="1" si="164"/>
        <v>-999</v>
      </c>
      <c r="Q154" s="3"/>
      <c r="R154" s="98" t="str">
        <f t="shared" ref="R154:S154" si="283">R153</f>
        <v>Results</v>
      </c>
      <c r="S154" s="98" t="str">
        <f t="shared" si="283"/>
        <v>Z</v>
      </c>
      <c r="T154" s="98">
        <f t="shared" ref="T154:U154" si="284">T139</f>
        <v>15</v>
      </c>
      <c r="U154" s="98">
        <f t="shared" si="284"/>
        <v>64</v>
      </c>
      <c r="V154" s="94">
        <f t="shared" ca="1" si="256"/>
        <v>42</v>
      </c>
    </row>
    <row r="155" spans="1:22" x14ac:dyDescent="0.2">
      <c r="A155" s="3" t="str">
        <f t="shared" ca="1" si="156"/>
        <v>25P-0-4-0</v>
      </c>
      <c r="B155" s="93" t="str">
        <f t="shared" ca="1" si="237"/>
        <v>25P</v>
      </c>
      <c r="C155" s="3">
        <f ca="1">Information!$S$11</f>
        <v>0</v>
      </c>
      <c r="D155" s="3">
        <f t="shared" ca="1" si="157"/>
        <v>4</v>
      </c>
      <c r="E155" s="3">
        <f t="shared" si="280"/>
        <v>0</v>
      </c>
      <c r="F155" s="94">
        <f t="shared" ca="1" si="158"/>
        <v>0</v>
      </c>
      <c r="G155" s="95">
        <f t="shared" ca="1" si="159"/>
        <v>0</v>
      </c>
      <c r="H155" s="95">
        <f t="shared" ca="1" si="160"/>
        <v>0</v>
      </c>
      <c r="I155" s="96">
        <f t="shared" ca="1" si="161"/>
        <v>-999</v>
      </c>
      <c r="J155" s="3">
        <f t="shared" ca="1" si="162"/>
        <v>-999</v>
      </c>
      <c r="K155" s="93">
        <f t="shared" ca="1" si="163"/>
        <v>0</v>
      </c>
      <c r="L155" s="3"/>
      <c r="M155" s="3"/>
      <c r="N155" s="3"/>
      <c r="O155" s="3"/>
      <c r="P155" s="97">
        <f t="shared" ca="1" si="164"/>
        <v>-999</v>
      </c>
      <c r="Q155" s="3"/>
      <c r="R155" s="98" t="str">
        <f t="shared" ref="R155:S155" si="285">R154</f>
        <v>Results</v>
      </c>
      <c r="S155" s="98" t="str">
        <f t="shared" si="285"/>
        <v>Z</v>
      </c>
      <c r="T155" s="98">
        <f t="shared" ref="T155:U155" si="286">T140</f>
        <v>16</v>
      </c>
      <c r="U155" s="98">
        <f t="shared" si="286"/>
        <v>65</v>
      </c>
      <c r="V155" s="94">
        <f t="shared" ca="1" si="256"/>
        <v>42</v>
      </c>
    </row>
    <row r="156" spans="1:22" x14ac:dyDescent="0.2">
      <c r="A156" s="3" t="str">
        <f t="shared" ca="1" si="156"/>
        <v>25P-0-5-0</v>
      </c>
      <c r="B156" s="93" t="str">
        <f t="shared" ca="1" si="237"/>
        <v>25P</v>
      </c>
      <c r="C156" s="3">
        <f ca="1">Information!$S$11</f>
        <v>0</v>
      </c>
      <c r="D156" s="3">
        <f t="shared" ca="1" si="157"/>
        <v>5</v>
      </c>
      <c r="E156" s="3">
        <f t="shared" si="280"/>
        <v>0</v>
      </c>
      <c r="F156" s="94">
        <f t="shared" ca="1" si="158"/>
        <v>0</v>
      </c>
      <c r="G156" s="95">
        <f t="shared" ca="1" si="159"/>
        <v>0</v>
      </c>
      <c r="H156" s="95">
        <f t="shared" ca="1" si="160"/>
        <v>0</v>
      </c>
      <c r="I156" s="96">
        <f t="shared" ca="1" si="161"/>
        <v>-999</v>
      </c>
      <c r="J156" s="3">
        <f t="shared" ca="1" si="162"/>
        <v>-999</v>
      </c>
      <c r="K156" s="93">
        <f t="shared" ca="1" si="163"/>
        <v>0</v>
      </c>
      <c r="L156" s="3"/>
      <c r="M156" s="3"/>
      <c r="N156" s="3"/>
      <c r="O156" s="3"/>
      <c r="P156" s="97">
        <f t="shared" ca="1" si="164"/>
        <v>-999</v>
      </c>
      <c r="Q156" s="3"/>
      <c r="R156" s="98" t="str">
        <f t="shared" ref="R156:S156" si="287">R155</f>
        <v>Results</v>
      </c>
      <c r="S156" s="98" t="str">
        <f t="shared" si="287"/>
        <v>Z</v>
      </c>
      <c r="T156" s="98">
        <f t="shared" ref="T156:U156" si="288">T141</f>
        <v>17</v>
      </c>
      <c r="U156" s="98">
        <f t="shared" si="288"/>
        <v>66</v>
      </c>
      <c r="V156" s="94">
        <f t="shared" ca="1" si="256"/>
        <v>42</v>
      </c>
    </row>
    <row r="157" spans="1:22" x14ac:dyDescent="0.2">
      <c r="A157" s="3" t="str">
        <f t="shared" ca="1" si="156"/>
        <v>25P-0-6-0</v>
      </c>
      <c r="B157" s="93" t="str">
        <f t="shared" ca="1" si="237"/>
        <v>25P</v>
      </c>
      <c r="C157" s="3">
        <f ca="1">Information!$S$11</f>
        <v>0</v>
      </c>
      <c r="D157" s="3">
        <f t="shared" ca="1" si="157"/>
        <v>6</v>
      </c>
      <c r="E157" s="3">
        <f t="shared" si="280"/>
        <v>0</v>
      </c>
      <c r="F157" s="94">
        <f t="shared" ca="1" si="158"/>
        <v>0</v>
      </c>
      <c r="G157" s="95">
        <f t="shared" ca="1" si="159"/>
        <v>0</v>
      </c>
      <c r="H157" s="95">
        <f t="shared" ca="1" si="160"/>
        <v>0</v>
      </c>
      <c r="I157" s="96">
        <f t="shared" ca="1" si="161"/>
        <v>-999</v>
      </c>
      <c r="J157" s="3">
        <f t="shared" ca="1" si="162"/>
        <v>-999</v>
      </c>
      <c r="K157" s="93">
        <f t="shared" ca="1" si="163"/>
        <v>0</v>
      </c>
      <c r="L157" s="3"/>
      <c r="M157" s="3"/>
      <c r="N157" s="3"/>
      <c r="O157" s="3"/>
      <c r="P157" s="97">
        <f t="shared" ca="1" si="164"/>
        <v>-999</v>
      </c>
      <c r="Q157" s="3"/>
      <c r="R157" s="98" t="str">
        <f t="shared" ref="R157:S157" si="289">R156</f>
        <v>Results</v>
      </c>
      <c r="S157" s="98" t="str">
        <f t="shared" si="289"/>
        <v>Z</v>
      </c>
      <c r="T157" s="98">
        <f t="shared" ref="T157:U157" si="290">T142</f>
        <v>18</v>
      </c>
      <c r="U157" s="98">
        <f t="shared" si="290"/>
        <v>67</v>
      </c>
      <c r="V157" s="94">
        <f t="shared" ca="1" si="256"/>
        <v>42</v>
      </c>
    </row>
    <row r="158" spans="1:22" x14ac:dyDescent="0.2">
      <c r="A158" s="3" t="str">
        <f t="shared" ca="1" si="156"/>
        <v>25P-0-7-0</v>
      </c>
      <c r="B158" s="93" t="str">
        <f t="shared" ca="1" si="237"/>
        <v>25P</v>
      </c>
      <c r="C158" s="3">
        <f ca="1">Information!$S$11</f>
        <v>0</v>
      </c>
      <c r="D158" s="3">
        <f t="shared" ca="1" si="157"/>
        <v>7</v>
      </c>
      <c r="E158" s="3">
        <f t="shared" si="280"/>
        <v>0</v>
      </c>
      <c r="F158" s="94">
        <f t="shared" ca="1" si="158"/>
        <v>0</v>
      </c>
      <c r="G158" s="95">
        <f t="shared" ca="1" si="159"/>
        <v>0</v>
      </c>
      <c r="H158" s="95">
        <f t="shared" ca="1" si="160"/>
        <v>0</v>
      </c>
      <c r="I158" s="96">
        <f t="shared" ca="1" si="161"/>
        <v>-999</v>
      </c>
      <c r="J158" s="3">
        <f t="shared" ca="1" si="162"/>
        <v>-999</v>
      </c>
      <c r="K158" s="93">
        <f t="shared" ca="1" si="163"/>
        <v>0</v>
      </c>
      <c r="L158" s="3"/>
      <c r="M158" s="3"/>
      <c r="N158" s="3"/>
      <c r="O158" s="3"/>
      <c r="P158" s="97">
        <f t="shared" ca="1" si="164"/>
        <v>-999</v>
      </c>
      <c r="Q158" s="3"/>
      <c r="R158" s="98" t="str">
        <f t="shared" ref="R158:S158" si="291">R157</f>
        <v>Results</v>
      </c>
      <c r="S158" s="98" t="str">
        <f t="shared" si="291"/>
        <v>Z</v>
      </c>
      <c r="T158" s="98">
        <f t="shared" ref="T158:U158" si="292">T143</f>
        <v>19</v>
      </c>
      <c r="U158" s="98">
        <f t="shared" si="292"/>
        <v>68</v>
      </c>
      <c r="V158" s="94">
        <f t="shared" ca="1" si="256"/>
        <v>42</v>
      </c>
    </row>
    <row r="159" spans="1:22" x14ac:dyDescent="0.2">
      <c r="A159" s="3" t="str">
        <f t="shared" ca="1" si="156"/>
        <v>25P-0-8-0</v>
      </c>
      <c r="B159" s="93" t="str">
        <f t="shared" ca="1" si="237"/>
        <v>25P</v>
      </c>
      <c r="C159" s="3">
        <f ca="1">Information!$S$11</f>
        <v>0</v>
      </c>
      <c r="D159" s="3">
        <f t="shared" ca="1" si="157"/>
        <v>8</v>
      </c>
      <c r="E159" s="3">
        <f t="shared" si="280"/>
        <v>0</v>
      </c>
      <c r="F159" s="94">
        <f t="shared" ca="1" si="158"/>
        <v>0</v>
      </c>
      <c r="G159" s="95">
        <f t="shared" ca="1" si="159"/>
        <v>0</v>
      </c>
      <c r="H159" s="95">
        <f t="shared" ca="1" si="160"/>
        <v>0</v>
      </c>
      <c r="I159" s="96">
        <f t="shared" ca="1" si="161"/>
        <v>-999</v>
      </c>
      <c r="J159" s="3">
        <f t="shared" ca="1" si="162"/>
        <v>-999</v>
      </c>
      <c r="K159" s="93">
        <f t="shared" ca="1" si="163"/>
        <v>0</v>
      </c>
      <c r="L159" s="3"/>
      <c r="M159" s="3"/>
      <c r="N159" s="3"/>
      <c r="O159" s="3"/>
      <c r="P159" s="97">
        <f t="shared" ca="1" si="164"/>
        <v>-999</v>
      </c>
      <c r="Q159" s="3"/>
      <c r="R159" s="98" t="str">
        <f t="shared" ref="R159:S159" si="293">R158</f>
        <v>Results</v>
      </c>
      <c r="S159" s="98" t="str">
        <f t="shared" si="293"/>
        <v>Z</v>
      </c>
      <c r="T159" s="98">
        <f t="shared" ref="T159:U159" si="294">T144</f>
        <v>20</v>
      </c>
      <c r="U159" s="98">
        <f t="shared" si="294"/>
        <v>69</v>
      </c>
      <c r="V159" s="94">
        <f t="shared" ca="1" si="256"/>
        <v>42</v>
      </c>
    </row>
    <row r="160" spans="1:22" x14ac:dyDescent="0.2">
      <c r="A160" s="3" t="str">
        <f t="shared" ref="A160:A166" ca="1" si="295">B160&amp;"-"&amp;E160&amp;"-"&amp;D160&amp;"-"&amp;C160</f>
        <v>25P-0-9-0</v>
      </c>
      <c r="B160" s="93" t="str">
        <f t="shared" ca="1" si="237"/>
        <v>25P</v>
      </c>
      <c r="C160" s="3">
        <f ca="1">Information!$S$11</f>
        <v>0</v>
      </c>
      <c r="D160" s="3">
        <f t="shared" ref="D160:D175" ca="1" si="296">INDIRECT(R160&amp;"!B"&amp;T160)</f>
        <v>9</v>
      </c>
      <c r="E160" s="3">
        <f t="shared" si="280"/>
        <v>0</v>
      </c>
      <c r="F160" s="94">
        <f t="shared" ref="F160:F176" ca="1" si="297">INDIRECT(R160&amp;"!C"&amp;T160)</f>
        <v>0</v>
      </c>
      <c r="G160" s="95">
        <f t="shared" ref="G160:G176" ca="1" si="298">INDIRECT(R160&amp;"!D"&amp;T160)</f>
        <v>0</v>
      </c>
      <c r="H160" s="95">
        <f t="shared" ref="H160:H176" ca="1" si="299">INDIRECT(R160&amp;"!E"&amp;T160)</f>
        <v>0</v>
      </c>
      <c r="I160" s="96">
        <f t="shared" ref="I160:I176" ca="1" si="300">IFERROR(VALUE(P160),-999)</f>
        <v>-999</v>
      </c>
      <c r="J160" s="3">
        <f t="shared" ref="J160:J176" ca="1" si="301">IF(ISBLANK(INDIRECT(R160&amp;"!"&amp;S160&amp;U160)),-999,INDIRECT(R160&amp;"!"&amp;S160&amp;U160))</f>
        <v>-999</v>
      </c>
      <c r="K160" s="93">
        <f t="shared" ref="K160:K175" ca="1" si="302">INDIRECT(R160&amp;"!"&amp;S160&amp;"9")</f>
        <v>0</v>
      </c>
      <c r="L160" s="3"/>
      <c r="M160" s="3"/>
      <c r="N160" s="3"/>
      <c r="O160" s="3"/>
      <c r="P160" s="97">
        <f t="shared" ref="P160:P166" ca="1" si="303">IF(ISBLANK(INDIRECT(R160&amp;"!"&amp;S160&amp;T160)),-999,INDIRECT(R160&amp;"!"&amp;S160&amp;T160))</f>
        <v>-999</v>
      </c>
      <c r="Q160" s="3"/>
      <c r="R160" s="98" t="str">
        <f t="shared" ref="R160:S160" si="304">R159</f>
        <v>Results</v>
      </c>
      <c r="S160" s="98" t="str">
        <f t="shared" si="304"/>
        <v>Z</v>
      </c>
      <c r="T160" s="98">
        <f t="shared" ref="T160:U160" si="305">T145</f>
        <v>21</v>
      </c>
      <c r="U160" s="98">
        <f t="shared" si="305"/>
        <v>70</v>
      </c>
      <c r="V160" s="94">
        <f t="shared" ca="1" si="256"/>
        <v>42</v>
      </c>
    </row>
    <row r="161" spans="1:22" x14ac:dyDescent="0.2">
      <c r="A161" s="3" t="str">
        <f t="shared" ca="1" si="295"/>
        <v>25P-0-10-0</v>
      </c>
      <c r="B161" s="93" t="str">
        <f t="shared" ca="1" si="237"/>
        <v>25P</v>
      </c>
      <c r="C161" s="3">
        <f ca="1">Information!$S$11</f>
        <v>0</v>
      </c>
      <c r="D161" s="3">
        <f t="shared" ca="1" si="296"/>
        <v>10</v>
      </c>
      <c r="E161" s="3">
        <f t="shared" si="280"/>
        <v>0</v>
      </c>
      <c r="F161" s="94">
        <f t="shared" ca="1" si="297"/>
        <v>0</v>
      </c>
      <c r="G161" s="95">
        <f t="shared" ca="1" si="298"/>
        <v>0</v>
      </c>
      <c r="H161" s="95">
        <f t="shared" ca="1" si="299"/>
        <v>0</v>
      </c>
      <c r="I161" s="96">
        <f t="shared" ca="1" si="300"/>
        <v>-999</v>
      </c>
      <c r="J161" s="3">
        <f t="shared" ca="1" si="301"/>
        <v>-999</v>
      </c>
      <c r="K161" s="93">
        <f t="shared" ca="1" si="302"/>
        <v>0</v>
      </c>
      <c r="L161" s="3"/>
      <c r="M161" s="3"/>
      <c r="N161" s="3"/>
      <c r="O161" s="3"/>
      <c r="P161" s="97">
        <f t="shared" ca="1" si="303"/>
        <v>-999</v>
      </c>
      <c r="Q161" s="3"/>
      <c r="R161" s="98" t="str">
        <f t="shared" ref="R161:S161" si="306">R160</f>
        <v>Results</v>
      </c>
      <c r="S161" s="98" t="str">
        <f t="shared" si="306"/>
        <v>Z</v>
      </c>
      <c r="T161" s="98">
        <f t="shared" ref="T161:U161" si="307">T146</f>
        <v>22</v>
      </c>
      <c r="U161" s="98">
        <f t="shared" si="307"/>
        <v>71</v>
      </c>
      <c r="V161" s="94">
        <f t="shared" ca="1" si="256"/>
        <v>42</v>
      </c>
    </row>
    <row r="162" spans="1:22" x14ac:dyDescent="0.2">
      <c r="A162" s="3" t="str">
        <f t="shared" ca="1" si="295"/>
        <v>25P-0-11-0</v>
      </c>
      <c r="B162" s="93" t="str">
        <f t="shared" ca="1" si="237"/>
        <v>25P</v>
      </c>
      <c r="C162" s="3">
        <f ca="1">Information!$S$11</f>
        <v>0</v>
      </c>
      <c r="D162" s="3">
        <f t="shared" ca="1" si="296"/>
        <v>11</v>
      </c>
      <c r="E162" s="3">
        <f t="shared" si="280"/>
        <v>0</v>
      </c>
      <c r="F162" s="94">
        <f t="shared" ca="1" si="297"/>
        <v>0</v>
      </c>
      <c r="G162" s="95">
        <f t="shared" ca="1" si="298"/>
        <v>0</v>
      </c>
      <c r="H162" s="95">
        <f t="shared" ca="1" si="299"/>
        <v>0</v>
      </c>
      <c r="I162" s="96">
        <f t="shared" ca="1" si="300"/>
        <v>-999</v>
      </c>
      <c r="J162" s="3">
        <f t="shared" ca="1" si="301"/>
        <v>-999</v>
      </c>
      <c r="K162" s="93">
        <f t="shared" ca="1" si="302"/>
        <v>0</v>
      </c>
      <c r="L162" s="3"/>
      <c r="M162" s="3"/>
      <c r="N162" s="3"/>
      <c r="O162" s="3"/>
      <c r="P162" s="97">
        <f t="shared" ca="1" si="303"/>
        <v>-999</v>
      </c>
      <c r="Q162" s="3"/>
      <c r="R162" s="98" t="str">
        <f t="shared" ref="R162:S162" si="308">R161</f>
        <v>Results</v>
      </c>
      <c r="S162" s="98" t="str">
        <f t="shared" si="308"/>
        <v>Z</v>
      </c>
      <c r="T162" s="98">
        <f t="shared" ref="T162:U162" si="309">T147</f>
        <v>24</v>
      </c>
      <c r="U162" s="98">
        <f t="shared" si="309"/>
        <v>72</v>
      </c>
      <c r="V162" s="94">
        <f t="shared" ca="1" si="256"/>
        <v>42</v>
      </c>
    </row>
    <row r="163" spans="1:22" x14ac:dyDescent="0.2">
      <c r="A163" s="3" t="str">
        <f t="shared" ca="1" si="295"/>
        <v>25P-0-12-0</v>
      </c>
      <c r="B163" s="93" t="str">
        <f t="shared" ca="1" si="237"/>
        <v>25P</v>
      </c>
      <c r="C163" s="3">
        <f ca="1">Information!$S$11</f>
        <v>0</v>
      </c>
      <c r="D163" s="3">
        <f t="shared" ca="1" si="296"/>
        <v>12</v>
      </c>
      <c r="E163" s="3">
        <f t="shared" si="280"/>
        <v>0</v>
      </c>
      <c r="F163" s="94">
        <f t="shared" ca="1" si="297"/>
        <v>0</v>
      </c>
      <c r="G163" s="95">
        <f t="shared" ca="1" si="298"/>
        <v>0</v>
      </c>
      <c r="H163" s="95">
        <f t="shared" ca="1" si="299"/>
        <v>0</v>
      </c>
      <c r="I163" s="96">
        <f t="shared" ca="1" si="300"/>
        <v>-999</v>
      </c>
      <c r="J163" s="3">
        <f t="shared" ca="1" si="301"/>
        <v>-999</v>
      </c>
      <c r="K163" s="93">
        <f t="shared" ca="1" si="302"/>
        <v>0</v>
      </c>
      <c r="L163" s="3"/>
      <c r="M163" s="3"/>
      <c r="N163" s="3"/>
      <c r="O163" s="3"/>
      <c r="P163" s="97">
        <f t="shared" ca="1" si="303"/>
        <v>-999</v>
      </c>
      <c r="Q163" s="3"/>
      <c r="R163" s="98" t="str">
        <f t="shared" ref="R163:S163" si="310">R162</f>
        <v>Results</v>
      </c>
      <c r="S163" s="98" t="str">
        <f t="shared" si="310"/>
        <v>Z</v>
      </c>
      <c r="T163" s="98">
        <f t="shared" ref="T163:U163" si="311">T148</f>
        <v>25</v>
      </c>
      <c r="U163" s="98">
        <f t="shared" si="311"/>
        <v>73</v>
      </c>
      <c r="V163" s="94">
        <f t="shared" ca="1" si="256"/>
        <v>42</v>
      </c>
    </row>
    <row r="164" spans="1:22" x14ac:dyDescent="0.2">
      <c r="A164" s="3" t="str">
        <f t="shared" ca="1" si="295"/>
        <v>25P-0-13-0</v>
      </c>
      <c r="B164" s="93" t="str">
        <f t="shared" ca="1" si="237"/>
        <v>25P</v>
      </c>
      <c r="C164" s="3">
        <f ca="1">Information!$S$11</f>
        <v>0</v>
      </c>
      <c r="D164" s="3">
        <f t="shared" ca="1" si="296"/>
        <v>13</v>
      </c>
      <c r="E164" s="3">
        <f t="shared" si="280"/>
        <v>0</v>
      </c>
      <c r="F164" s="94">
        <f t="shared" ca="1" si="297"/>
        <v>0</v>
      </c>
      <c r="G164" s="95">
        <f t="shared" ca="1" si="298"/>
        <v>0</v>
      </c>
      <c r="H164" s="95">
        <f t="shared" ca="1" si="299"/>
        <v>0</v>
      </c>
      <c r="I164" s="96">
        <f t="shared" ca="1" si="300"/>
        <v>-999</v>
      </c>
      <c r="J164" s="3">
        <f t="shared" ca="1" si="301"/>
        <v>-999</v>
      </c>
      <c r="K164" s="93">
        <f t="shared" ca="1" si="302"/>
        <v>0</v>
      </c>
      <c r="L164" s="3"/>
      <c r="M164" s="3"/>
      <c r="N164" s="3"/>
      <c r="O164" s="3"/>
      <c r="P164" s="97">
        <f t="shared" ca="1" si="303"/>
        <v>-999</v>
      </c>
      <c r="Q164" s="3"/>
      <c r="R164" s="98" t="str">
        <f t="shared" ref="R164:S164" si="312">R163</f>
        <v>Results</v>
      </c>
      <c r="S164" s="98" t="str">
        <f t="shared" si="312"/>
        <v>Z</v>
      </c>
      <c r="T164" s="98">
        <f t="shared" ref="T164:U164" si="313">T149</f>
        <v>26</v>
      </c>
      <c r="U164" s="98">
        <f t="shared" si="313"/>
        <v>74</v>
      </c>
      <c r="V164" s="94">
        <f t="shared" ca="1" si="256"/>
        <v>42</v>
      </c>
    </row>
    <row r="165" spans="1:22" x14ac:dyDescent="0.2">
      <c r="A165" s="3" t="str">
        <f t="shared" ca="1" si="295"/>
        <v>25P-0-14-0</v>
      </c>
      <c r="B165" s="93" t="str">
        <f t="shared" ca="1" si="237"/>
        <v>25P</v>
      </c>
      <c r="C165" s="3">
        <f ca="1">Information!$S$11</f>
        <v>0</v>
      </c>
      <c r="D165" s="3">
        <f t="shared" ca="1" si="296"/>
        <v>14</v>
      </c>
      <c r="E165" s="3">
        <f t="shared" si="280"/>
        <v>0</v>
      </c>
      <c r="F165" s="94">
        <f t="shared" ca="1" si="297"/>
        <v>0</v>
      </c>
      <c r="G165" s="95">
        <f t="shared" ca="1" si="298"/>
        <v>0</v>
      </c>
      <c r="H165" s="95">
        <f t="shared" ca="1" si="299"/>
        <v>0</v>
      </c>
      <c r="I165" s="96">
        <f t="shared" ca="1" si="300"/>
        <v>-999</v>
      </c>
      <c r="J165" s="3">
        <f t="shared" ca="1" si="301"/>
        <v>-999</v>
      </c>
      <c r="K165" s="93">
        <f t="shared" ca="1" si="302"/>
        <v>0</v>
      </c>
      <c r="L165" s="3"/>
      <c r="M165" s="3"/>
      <c r="N165" s="3"/>
      <c r="O165" s="3"/>
      <c r="P165" s="97">
        <f t="shared" ca="1" si="303"/>
        <v>-999</v>
      </c>
      <c r="Q165" s="3"/>
      <c r="R165" s="98" t="str">
        <f t="shared" ref="R165:S165" si="314">R164</f>
        <v>Results</v>
      </c>
      <c r="S165" s="98" t="str">
        <f t="shared" si="314"/>
        <v>Z</v>
      </c>
      <c r="T165" s="98">
        <f t="shared" ref="T165:U165" si="315">T150</f>
        <v>27</v>
      </c>
      <c r="U165" s="98">
        <f t="shared" si="315"/>
        <v>75</v>
      </c>
      <c r="V165" s="94">
        <f t="shared" ca="1" si="256"/>
        <v>42</v>
      </c>
    </row>
    <row r="166" spans="1:22" x14ac:dyDescent="0.2">
      <c r="A166" s="3" t="str">
        <f t="shared" ca="1" si="295"/>
        <v>25P-0-15-0</v>
      </c>
      <c r="B166" s="93" t="str">
        <f t="shared" ca="1" si="237"/>
        <v>25P</v>
      </c>
      <c r="C166" s="3">
        <f ca="1">Information!$S$11</f>
        <v>0</v>
      </c>
      <c r="D166" s="3">
        <f t="shared" ca="1" si="296"/>
        <v>15</v>
      </c>
      <c r="E166" s="3">
        <f t="shared" si="280"/>
        <v>0</v>
      </c>
      <c r="F166" s="94">
        <f t="shared" ca="1" si="297"/>
        <v>0</v>
      </c>
      <c r="G166" s="95">
        <f t="shared" ca="1" si="298"/>
        <v>0</v>
      </c>
      <c r="H166" s="95">
        <f t="shared" ca="1" si="299"/>
        <v>0</v>
      </c>
      <c r="I166" s="96">
        <f t="shared" ca="1" si="300"/>
        <v>-999</v>
      </c>
      <c r="J166" s="3">
        <f t="shared" ca="1" si="301"/>
        <v>-999</v>
      </c>
      <c r="K166" s="93">
        <f t="shared" ca="1" si="302"/>
        <v>0</v>
      </c>
      <c r="L166" s="3"/>
      <c r="M166" s="3"/>
      <c r="N166" s="3"/>
      <c r="O166" s="3"/>
      <c r="P166" s="97">
        <f t="shared" ca="1" si="303"/>
        <v>-999</v>
      </c>
      <c r="Q166" s="3"/>
      <c r="R166" s="98" t="str">
        <f t="shared" ref="R166:S166" si="316">R165</f>
        <v>Results</v>
      </c>
      <c r="S166" s="98" t="str">
        <f t="shared" si="316"/>
        <v>Z</v>
      </c>
      <c r="T166" s="98">
        <f t="shared" ref="T166:U168" si="317">T151</f>
        <v>28</v>
      </c>
      <c r="U166" s="98">
        <f t="shared" si="317"/>
        <v>76</v>
      </c>
      <c r="V166" s="94">
        <f t="shared" ca="1" si="256"/>
        <v>42</v>
      </c>
    </row>
    <row r="167" spans="1:22" x14ac:dyDescent="0.2">
      <c r="A167" s="3" t="str">
        <f ca="1">B167&amp;"-"&amp;E167&amp;"-"&amp;D167&amp;"-"&amp;C167</f>
        <v>25P-CVF-1-0</v>
      </c>
      <c r="B167" s="93" t="str">
        <f t="shared" ca="1" si="237"/>
        <v>25P</v>
      </c>
      <c r="C167" s="3">
        <f ca="1">Information!$S$11</f>
        <v>0</v>
      </c>
      <c r="D167" s="3">
        <f t="shared" ca="1" si="296"/>
        <v>1</v>
      </c>
      <c r="E167" s="3" t="s">
        <v>174</v>
      </c>
      <c r="F167" s="94">
        <f t="shared" ca="1" si="297"/>
        <v>0</v>
      </c>
      <c r="G167" s="95">
        <f t="shared" ca="1" si="298"/>
        <v>0</v>
      </c>
      <c r="H167" s="95">
        <f t="shared" ca="1" si="299"/>
        <v>0</v>
      </c>
      <c r="I167" s="96">
        <f t="shared" ca="1" si="300"/>
        <v>-999</v>
      </c>
      <c r="J167" s="3">
        <f t="shared" ca="1" si="301"/>
        <v>-999</v>
      </c>
      <c r="K167" s="93" t="str">
        <f t="shared" ca="1" si="302"/>
        <v>Volumenstrom</v>
      </c>
      <c r="L167" s="3"/>
      <c r="M167" s="3"/>
      <c r="N167" s="3"/>
      <c r="O167" s="3"/>
      <c r="P167" s="97">
        <f ca="1">IF(ISBLANK(INDIRECT(R167&amp;"!"&amp;S167&amp;T167)),-999,INDIRECT(R167&amp;"!"&amp;S167&amp;T167))</f>
        <v>-999</v>
      </c>
      <c r="Q167" s="3"/>
      <c r="R167" s="98" t="s">
        <v>368</v>
      </c>
      <c r="S167" s="98" t="s">
        <v>359</v>
      </c>
      <c r="T167" s="98">
        <f>T152</f>
        <v>13</v>
      </c>
      <c r="U167" s="98">
        <f t="shared" si="317"/>
        <v>62</v>
      </c>
      <c r="V167" s="94">
        <f t="shared" ca="1" si="256"/>
        <v>42</v>
      </c>
    </row>
    <row r="168" spans="1:22" x14ac:dyDescent="0.2">
      <c r="A168" s="3" t="str">
        <f t="shared" ref="A168:A176" ca="1" si="318">B168&amp;"-"&amp;E168&amp;"-"&amp;D168&amp;"-"&amp;C168</f>
        <v>25P-CVF-2-0</v>
      </c>
      <c r="B168" s="93" t="str">
        <f t="shared" ca="1" si="237"/>
        <v>25P</v>
      </c>
      <c r="C168" s="3">
        <f ca="1">Information!$S$11</f>
        <v>0</v>
      </c>
      <c r="D168" s="3">
        <f t="shared" ca="1" si="296"/>
        <v>2</v>
      </c>
      <c r="E168" s="3" t="s">
        <v>174</v>
      </c>
      <c r="F168" s="94">
        <f t="shared" ca="1" si="297"/>
        <v>0</v>
      </c>
      <c r="G168" s="95">
        <f t="shared" ca="1" si="298"/>
        <v>0</v>
      </c>
      <c r="H168" s="95">
        <f t="shared" ca="1" si="299"/>
        <v>0</v>
      </c>
      <c r="I168" s="96">
        <f t="shared" ca="1" si="300"/>
        <v>-999</v>
      </c>
      <c r="J168" s="3">
        <f t="shared" ca="1" si="301"/>
        <v>-999</v>
      </c>
      <c r="K168" s="93" t="str">
        <f t="shared" ca="1" si="302"/>
        <v>Volumenstrom</v>
      </c>
      <c r="L168" s="3"/>
      <c r="M168" s="3"/>
      <c r="N168" s="3"/>
      <c r="O168" s="3"/>
      <c r="P168" s="97">
        <f t="shared" ref="P168:P176" ca="1" si="319">IF(ISBLANK(INDIRECT(R168&amp;"!"&amp;S168&amp;T168)),-999,INDIRECT(R168&amp;"!"&amp;S168&amp;T168))</f>
        <v>-999</v>
      </c>
      <c r="Q168" s="3"/>
      <c r="R168" s="98" t="str">
        <f t="shared" ref="R168:R176" si="320">R167</f>
        <v>Conditions</v>
      </c>
      <c r="S168" s="98" t="str">
        <f>S167</f>
        <v>F</v>
      </c>
      <c r="T168" s="98">
        <f>T153</f>
        <v>14</v>
      </c>
      <c r="U168" s="98">
        <f t="shared" si="317"/>
        <v>63</v>
      </c>
      <c r="V168" s="94">
        <f t="shared" ca="1" si="256"/>
        <v>42</v>
      </c>
    </row>
    <row r="169" spans="1:22" x14ac:dyDescent="0.2">
      <c r="A169" s="3" t="str">
        <f t="shared" ca="1" si="318"/>
        <v>25P-CFV-1-0</v>
      </c>
      <c r="B169" s="93" t="str">
        <f t="shared" ca="1" si="237"/>
        <v>25P</v>
      </c>
      <c r="C169" s="3">
        <f ca="1">Information!$S$11</f>
        <v>0</v>
      </c>
      <c r="D169" s="3">
        <f t="shared" ca="1" si="296"/>
        <v>1</v>
      </c>
      <c r="E169" s="3" t="s">
        <v>175</v>
      </c>
      <c r="F169" s="94">
        <f t="shared" ca="1" si="297"/>
        <v>0</v>
      </c>
      <c r="G169" s="95">
        <f t="shared" ca="1" si="298"/>
        <v>0</v>
      </c>
      <c r="H169" s="95">
        <f t="shared" ca="1" si="299"/>
        <v>0</v>
      </c>
      <c r="I169" s="96">
        <f t="shared" ca="1" si="300"/>
        <v>-999</v>
      </c>
      <c r="J169" s="3">
        <f t="shared" ca="1" si="301"/>
        <v>-999</v>
      </c>
      <c r="K169" s="93" t="str">
        <f t="shared" ca="1" si="302"/>
        <v>Mittlere Strömungs-geschwindigkeit</v>
      </c>
      <c r="L169" s="3"/>
      <c r="M169" s="3"/>
      <c r="N169" s="3"/>
      <c r="O169" s="3"/>
      <c r="P169" s="97">
        <f t="shared" ca="1" si="319"/>
        <v>-999</v>
      </c>
      <c r="Q169" s="3"/>
      <c r="R169" s="98" t="str">
        <f t="shared" si="320"/>
        <v>Conditions</v>
      </c>
      <c r="S169" s="98" t="s">
        <v>256</v>
      </c>
      <c r="T169" s="98">
        <f>T167</f>
        <v>13</v>
      </c>
      <c r="U169" s="98">
        <f>U167</f>
        <v>62</v>
      </c>
      <c r="V169" s="94">
        <f t="shared" ca="1" si="256"/>
        <v>42</v>
      </c>
    </row>
    <row r="170" spans="1:22" x14ac:dyDescent="0.2">
      <c r="A170" s="3" t="str">
        <f t="shared" ca="1" si="318"/>
        <v>25P-CFV-2-0</v>
      </c>
      <c r="B170" s="93" t="str">
        <f t="shared" ca="1" si="237"/>
        <v>25P</v>
      </c>
      <c r="C170" s="3">
        <f ca="1">Information!$S$11</f>
        <v>0</v>
      </c>
      <c r="D170" s="3">
        <f t="shared" ca="1" si="296"/>
        <v>2</v>
      </c>
      <c r="E170" s="3" t="s">
        <v>175</v>
      </c>
      <c r="F170" s="94">
        <f t="shared" ca="1" si="297"/>
        <v>0</v>
      </c>
      <c r="G170" s="95">
        <f t="shared" ca="1" si="298"/>
        <v>0</v>
      </c>
      <c r="H170" s="95">
        <f t="shared" ca="1" si="299"/>
        <v>0</v>
      </c>
      <c r="I170" s="96">
        <f t="shared" ca="1" si="300"/>
        <v>-999</v>
      </c>
      <c r="J170" s="3">
        <f t="shared" ca="1" si="301"/>
        <v>-999</v>
      </c>
      <c r="K170" s="93" t="str">
        <f t="shared" ca="1" si="302"/>
        <v>Mittlere Strömungs-geschwindigkeit</v>
      </c>
      <c r="L170" s="3"/>
      <c r="M170" s="3"/>
      <c r="N170" s="3"/>
      <c r="O170" s="3"/>
      <c r="P170" s="97">
        <f t="shared" ca="1" si="319"/>
        <v>-999</v>
      </c>
      <c r="Q170" s="3"/>
      <c r="R170" s="98" t="str">
        <f t="shared" si="320"/>
        <v>Conditions</v>
      </c>
      <c r="S170" s="98" t="str">
        <f>S169</f>
        <v>H</v>
      </c>
      <c r="T170" s="98">
        <f t="shared" ref="T170:U176" si="321">T168</f>
        <v>14</v>
      </c>
      <c r="U170" s="98">
        <f t="shared" si="321"/>
        <v>63</v>
      </c>
      <c r="V170" s="94">
        <f t="shared" ca="1" si="256"/>
        <v>42</v>
      </c>
    </row>
    <row r="171" spans="1:22" x14ac:dyDescent="0.2">
      <c r="A171" s="3" t="str">
        <f t="shared" ca="1" si="318"/>
        <v>25P-CGT-1-0</v>
      </c>
      <c r="B171" s="93" t="str">
        <f t="shared" ca="1" si="237"/>
        <v>25P</v>
      </c>
      <c r="C171" s="3">
        <f ca="1">Information!$S$11</f>
        <v>0</v>
      </c>
      <c r="D171" s="3">
        <f t="shared" ca="1" si="296"/>
        <v>1</v>
      </c>
      <c r="E171" s="3" t="s">
        <v>176</v>
      </c>
      <c r="F171" s="94">
        <f t="shared" ca="1" si="297"/>
        <v>0</v>
      </c>
      <c r="G171" s="95">
        <f t="shared" ca="1" si="298"/>
        <v>0</v>
      </c>
      <c r="H171" s="95">
        <f t="shared" ca="1" si="299"/>
        <v>0</v>
      </c>
      <c r="I171" s="96">
        <f t="shared" ca="1" si="300"/>
        <v>-999</v>
      </c>
      <c r="J171" s="3">
        <f t="shared" ca="1" si="301"/>
        <v>-999</v>
      </c>
      <c r="K171" s="93" t="str">
        <f t="shared" ca="1" si="302"/>
        <v>Abgastemperatur</v>
      </c>
      <c r="L171" s="3"/>
      <c r="M171" s="3"/>
      <c r="N171" s="3"/>
      <c r="O171" s="3"/>
      <c r="P171" s="97">
        <f t="shared" ca="1" si="319"/>
        <v>-999</v>
      </c>
      <c r="Q171" s="3"/>
      <c r="R171" s="98" t="str">
        <f t="shared" si="320"/>
        <v>Conditions</v>
      </c>
      <c r="S171" s="98" t="s">
        <v>360</v>
      </c>
      <c r="T171" s="98">
        <f t="shared" si="321"/>
        <v>13</v>
      </c>
      <c r="U171" s="98">
        <f t="shared" si="321"/>
        <v>62</v>
      </c>
      <c r="V171" s="94">
        <f t="shared" ca="1" si="256"/>
        <v>42</v>
      </c>
    </row>
    <row r="172" spans="1:22" x14ac:dyDescent="0.2">
      <c r="A172" s="3" t="str">
        <f t="shared" ca="1" si="318"/>
        <v>25P-CGT-2-0</v>
      </c>
      <c r="B172" s="93" t="str">
        <f t="shared" ca="1" si="237"/>
        <v>25P</v>
      </c>
      <c r="C172" s="3">
        <f ca="1">Information!$S$11</f>
        <v>0</v>
      </c>
      <c r="D172" s="3">
        <f t="shared" ca="1" si="296"/>
        <v>2</v>
      </c>
      <c r="E172" s="3" t="s">
        <v>176</v>
      </c>
      <c r="F172" s="94">
        <f t="shared" ca="1" si="297"/>
        <v>0</v>
      </c>
      <c r="G172" s="95">
        <f t="shared" ca="1" si="298"/>
        <v>0</v>
      </c>
      <c r="H172" s="95">
        <f t="shared" ca="1" si="299"/>
        <v>0</v>
      </c>
      <c r="I172" s="96">
        <f t="shared" ca="1" si="300"/>
        <v>-999</v>
      </c>
      <c r="J172" s="3">
        <f t="shared" ca="1" si="301"/>
        <v>-999</v>
      </c>
      <c r="K172" s="93" t="str">
        <f t="shared" ca="1" si="302"/>
        <v>Abgastemperatur</v>
      </c>
      <c r="L172" s="3"/>
      <c r="M172" s="3"/>
      <c r="N172" s="3"/>
      <c r="O172" s="3"/>
      <c r="P172" s="97">
        <f t="shared" ca="1" si="319"/>
        <v>-999</v>
      </c>
      <c r="Q172" s="3"/>
      <c r="R172" s="98" t="str">
        <f t="shared" si="320"/>
        <v>Conditions</v>
      </c>
      <c r="S172" s="98" t="str">
        <f>S171</f>
        <v>J</v>
      </c>
      <c r="T172" s="98">
        <f t="shared" si="321"/>
        <v>14</v>
      </c>
      <c r="U172" s="98">
        <f t="shared" si="321"/>
        <v>63</v>
      </c>
      <c r="V172" s="94">
        <f t="shared" ca="1" si="256"/>
        <v>42</v>
      </c>
    </row>
    <row r="173" spans="1:22" x14ac:dyDescent="0.2">
      <c r="A173" s="3" t="str">
        <f t="shared" ca="1" si="318"/>
        <v>25P-CAH-1-0</v>
      </c>
      <c r="B173" s="93" t="str">
        <f t="shared" ca="1" si="237"/>
        <v>25P</v>
      </c>
      <c r="C173" s="3">
        <f ca="1">Information!$S$11</f>
        <v>0</v>
      </c>
      <c r="D173" s="3">
        <f t="shared" ca="1" si="296"/>
        <v>1</v>
      </c>
      <c r="E173" s="3" t="s">
        <v>177</v>
      </c>
      <c r="F173" s="94">
        <f t="shared" ca="1" si="297"/>
        <v>0</v>
      </c>
      <c r="G173" s="95">
        <f t="shared" ca="1" si="298"/>
        <v>0</v>
      </c>
      <c r="H173" s="95">
        <f t="shared" ca="1" si="299"/>
        <v>0</v>
      </c>
      <c r="I173" s="96">
        <f t="shared" ca="1" si="300"/>
        <v>-999</v>
      </c>
      <c r="J173" s="3">
        <f t="shared" ca="1" si="301"/>
        <v>-999</v>
      </c>
      <c r="K173" s="93" t="str">
        <f t="shared" ca="1" si="302"/>
        <v>Wassergehalt</v>
      </c>
      <c r="L173" s="3"/>
      <c r="M173" s="3"/>
      <c r="N173" s="3"/>
      <c r="O173" s="3"/>
      <c r="P173" s="97">
        <f t="shared" ca="1" si="319"/>
        <v>-999</v>
      </c>
      <c r="Q173" s="3"/>
      <c r="R173" s="98" t="str">
        <f t="shared" si="320"/>
        <v>Conditions</v>
      </c>
      <c r="S173" s="98" t="s">
        <v>361</v>
      </c>
      <c r="T173" s="98">
        <f t="shared" si="321"/>
        <v>13</v>
      </c>
      <c r="U173" s="98">
        <f t="shared" si="321"/>
        <v>62</v>
      </c>
      <c r="V173" s="94">
        <f t="shared" ca="1" si="256"/>
        <v>42</v>
      </c>
    </row>
    <row r="174" spans="1:22" x14ac:dyDescent="0.2">
      <c r="A174" s="3" t="str">
        <f t="shared" ca="1" si="318"/>
        <v>25P-CAH-2-0</v>
      </c>
      <c r="B174" s="93" t="str">
        <f t="shared" ca="1" si="237"/>
        <v>25P</v>
      </c>
      <c r="C174" s="3">
        <f ca="1">Information!$S$11</f>
        <v>0</v>
      </c>
      <c r="D174" s="3">
        <f t="shared" ca="1" si="296"/>
        <v>2</v>
      </c>
      <c r="E174" s="3" t="s">
        <v>177</v>
      </c>
      <c r="F174" s="94">
        <f t="shared" ca="1" si="297"/>
        <v>0</v>
      </c>
      <c r="G174" s="95">
        <f t="shared" ca="1" si="298"/>
        <v>0</v>
      </c>
      <c r="H174" s="95">
        <f t="shared" ca="1" si="299"/>
        <v>0</v>
      </c>
      <c r="I174" s="96">
        <f t="shared" ca="1" si="300"/>
        <v>-999</v>
      </c>
      <c r="J174" s="3">
        <f t="shared" ca="1" si="301"/>
        <v>-999</v>
      </c>
      <c r="K174" s="93" t="str">
        <f t="shared" ca="1" si="302"/>
        <v>Wassergehalt</v>
      </c>
      <c r="L174" s="3"/>
      <c r="M174" s="3"/>
      <c r="N174" s="3"/>
      <c r="O174" s="3"/>
      <c r="P174" s="97">
        <f t="shared" ca="1" si="319"/>
        <v>-999</v>
      </c>
      <c r="Q174" s="3"/>
      <c r="R174" s="98" t="str">
        <f t="shared" si="320"/>
        <v>Conditions</v>
      </c>
      <c r="S174" s="98" t="str">
        <f>S173</f>
        <v>L</v>
      </c>
      <c r="T174" s="98">
        <f t="shared" si="321"/>
        <v>14</v>
      </c>
      <c r="U174" s="98">
        <f t="shared" si="321"/>
        <v>63</v>
      </c>
      <c r="V174" s="94">
        <f t="shared" ca="1" si="256"/>
        <v>42</v>
      </c>
    </row>
    <row r="175" spans="1:22" x14ac:dyDescent="0.2">
      <c r="A175" s="3" t="str">
        <f t="shared" ca="1" si="318"/>
        <v>25P-CSP-1-0</v>
      </c>
      <c r="B175" s="93" t="str">
        <f t="shared" ca="1" si="237"/>
        <v>25P</v>
      </c>
      <c r="C175" s="3">
        <f ca="1">Information!$S$11</f>
        <v>0</v>
      </c>
      <c r="D175" s="3">
        <f t="shared" ca="1" si="296"/>
        <v>1</v>
      </c>
      <c r="E175" s="3" t="s">
        <v>178</v>
      </c>
      <c r="F175" s="94">
        <f t="shared" ca="1" si="297"/>
        <v>0</v>
      </c>
      <c r="G175" s="95">
        <f t="shared" ca="1" si="298"/>
        <v>0</v>
      </c>
      <c r="H175" s="95">
        <f t="shared" ca="1" si="299"/>
        <v>0</v>
      </c>
      <c r="I175" s="96">
        <f t="shared" ca="1" si="300"/>
        <v>-999</v>
      </c>
      <c r="J175" s="3">
        <f t="shared" ca="1" si="301"/>
        <v>-999</v>
      </c>
      <c r="K175" s="93" t="str">
        <f t="shared" ca="1" si="302"/>
        <v>Statischer Druck</v>
      </c>
      <c r="L175" s="3"/>
      <c r="M175" s="3"/>
      <c r="N175" s="3"/>
      <c r="O175" s="3"/>
      <c r="P175" s="97">
        <f t="shared" ca="1" si="319"/>
        <v>-999</v>
      </c>
      <c r="Q175" s="3"/>
      <c r="R175" s="98" t="str">
        <f t="shared" si="320"/>
        <v>Conditions</v>
      </c>
      <c r="S175" s="98" t="s">
        <v>362</v>
      </c>
      <c r="T175" s="98">
        <f t="shared" si="321"/>
        <v>13</v>
      </c>
      <c r="U175" s="98">
        <f t="shared" si="321"/>
        <v>62</v>
      </c>
      <c r="V175" s="94">
        <f t="shared" ca="1" si="256"/>
        <v>42</v>
      </c>
    </row>
    <row r="176" spans="1:22" x14ac:dyDescent="0.2">
      <c r="A176" s="3" t="str">
        <f t="shared" ca="1" si="318"/>
        <v>25P-CSP-2-0</v>
      </c>
      <c r="B176" s="93" t="str">
        <f t="shared" ca="1" si="237"/>
        <v>25P</v>
      </c>
      <c r="C176" s="3">
        <f ca="1">Information!$S$11</f>
        <v>0</v>
      </c>
      <c r="D176" s="3">
        <f ca="1">INDIRECT(R176&amp;"!B"&amp;T176)</f>
        <v>2</v>
      </c>
      <c r="E176" s="3" t="s">
        <v>178</v>
      </c>
      <c r="F176" s="94">
        <f t="shared" ca="1" si="297"/>
        <v>0</v>
      </c>
      <c r="G176" s="95">
        <f t="shared" ca="1" si="298"/>
        <v>0</v>
      </c>
      <c r="H176" s="95">
        <f t="shared" ca="1" si="299"/>
        <v>0</v>
      </c>
      <c r="I176" s="96">
        <f t="shared" ca="1" si="300"/>
        <v>-999</v>
      </c>
      <c r="J176" s="3">
        <f t="shared" ca="1" si="301"/>
        <v>-999</v>
      </c>
      <c r="K176" s="93" t="str">
        <f ca="1">INDIRECT(R176&amp;"!"&amp;S176&amp;"9")</f>
        <v>Statischer Druck</v>
      </c>
      <c r="L176" s="3"/>
      <c r="M176" s="3"/>
      <c r="N176" s="3"/>
      <c r="O176" s="3"/>
      <c r="P176" s="97">
        <f t="shared" ca="1" si="319"/>
        <v>-999</v>
      </c>
      <c r="Q176" s="3"/>
      <c r="R176" s="98" t="str">
        <f t="shared" si="320"/>
        <v>Conditions</v>
      </c>
      <c r="S176" s="98" t="str">
        <f>S175</f>
        <v>N</v>
      </c>
      <c r="T176" s="98">
        <f t="shared" si="321"/>
        <v>14</v>
      </c>
      <c r="U176" s="98">
        <f t="shared" si="321"/>
        <v>63</v>
      </c>
      <c r="V176" s="94">
        <f t="shared" ca="1" si="256"/>
        <v>42</v>
      </c>
    </row>
    <row r="177" spans="1:22" x14ac:dyDescent="0.2">
      <c r="A177" s="3" t="str">
        <f ca="1">B177&amp;"-"&amp;E177&amp;"-"&amp;D177&amp;"-"&amp;C177</f>
        <v>25P-Sys-1-0</v>
      </c>
      <c r="B177" s="93" t="str">
        <f t="shared" ca="1" si="237"/>
        <v>25P</v>
      </c>
      <c r="C177" s="3">
        <f ca="1">Information!$S$11</f>
        <v>0</v>
      </c>
      <c r="D177" s="3">
        <v>1</v>
      </c>
      <c r="E177" s="3" t="str">
        <f ca="1">LEFT(M177,3)</f>
        <v>Sys</v>
      </c>
      <c r="F177" s="3"/>
      <c r="G177" s="3"/>
      <c r="H177" s="3"/>
      <c r="I177" s="107" t="str">
        <f ca="1">RIGHT(M177,1)</f>
        <v>0</v>
      </c>
      <c r="J177" s="3"/>
      <c r="K177" s="93" t="str">
        <f ca="1">HLOOKUP(E177,Analysis!$AB$1:$AS$2,2,0)</f>
        <v>System</v>
      </c>
      <c r="L177" s="3"/>
      <c r="M177" s="97" t="str">
        <f ca="1">IFERROR(Analysis!X10,-999)</f>
        <v>Sys0</v>
      </c>
      <c r="N177" s="3"/>
      <c r="O177" s="3"/>
      <c r="P177" s="97"/>
      <c r="Q177" s="3"/>
      <c r="R177" s="98"/>
      <c r="S177" s="98"/>
      <c r="T177" s="98"/>
      <c r="U177" s="98"/>
      <c r="V177" s="94"/>
    </row>
    <row r="178" spans="1:22" x14ac:dyDescent="0.2">
      <c r="A178" s="3" t="str">
        <f ca="1">B178&amp;"-"&amp;E178&amp;"-"&amp;D178&amp;"-"&amp;C178</f>
        <v>25P-Mts-1-0</v>
      </c>
      <c r="B178" s="93" t="str">
        <f t="shared" ca="1" si="237"/>
        <v>25P</v>
      </c>
      <c r="C178" s="3">
        <f ca="1">Information!$S$11</f>
        <v>0</v>
      </c>
      <c r="D178" s="3">
        <v>1</v>
      </c>
      <c r="E178" s="3" t="str">
        <f t="shared" ref="E178:E181" ca="1" si="322">LEFT(M178,3)</f>
        <v>Mts</v>
      </c>
      <c r="F178" s="3"/>
      <c r="G178" s="3"/>
      <c r="H178" s="3"/>
      <c r="I178" s="107" t="str">
        <f ca="1">RIGHT(M178,1)</f>
        <v>0</v>
      </c>
      <c r="J178" s="3"/>
      <c r="K178" s="93" t="str">
        <f ca="1">HLOOKUP(E178,Analysis!$AB$1:$AS$2,2,0)</f>
        <v>Material Sonde</v>
      </c>
      <c r="L178" s="3"/>
      <c r="M178" s="97" t="str">
        <f ca="1">IFERROR(Analysis!X11,-999)</f>
        <v>Mts0</v>
      </c>
      <c r="N178" s="3"/>
      <c r="O178" s="3"/>
      <c r="P178" s="97"/>
      <c r="Q178" s="3"/>
      <c r="R178" s="98"/>
      <c r="S178" s="98"/>
      <c r="T178" s="98"/>
      <c r="U178" s="98"/>
      <c r="V178" s="94"/>
    </row>
    <row r="179" spans="1:22" x14ac:dyDescent="0.2">
      <c r="A179" s="3" t="str">
        <f ca="1">B179&amp;"-"&amp;E179&amp;"-"&amp;D179&amp;"-"&amp;C179</f>
        <v>25P-Sdm-1-0</v>
      </c>
      <c r="B179" s="93" t="str">
        <f t="shared" ca="1" si="237"/>
        <v>25P</v>
      </c>
      <c r="C179" s="3">
        <f ca="1">Information!$S$11</f>
        <v>0</v>
      </c>
      <c r="D179" s="3">
        <v>1</v>
      </c>
      <c r="E179" s="3" t="str">
        <f t="shared" si="322"/>
        <v>Sdm</v>
      </c>
      <c r="F179" s="3"/>
      <c r="G179" s="3"/>
      <c r="H179" s="3"/>
      <c r="I179" s="107">
        <f ca="1">IF(Analysis!W12=0,-999,Analysis!W12)</f>
        <v>-999</v>
      </c>
      <c r="J179" s="3"/>
      <c r="K179" s="93" t="str">
        <f>HLOOKUP(E179,Analysis!$AB$1:$AS$2,2,0)</f>
        <v>Sondendurchmesser</v>
      </c>
      <c r="L179" s="3"/>
      <c r="M179" s="97" t="str">
        <f>IFERROR(Analysis!X12,-999)</f>
        <v>Sdm</v>
      </c>
      <c r="N179" s="3"/>
      <c r="O179" s="3"/>
      <c r="P179" s="97"/>
      <c r="Q179" s="3"/>
      <c r="R179" s="98"/>
      <c r="S179" s="98"/>
      <c r="T179" s="98"/>
      <c r="U179" s="98"/>
      <c r="V179" s="94"/>
    </row>
    <row r="180" spans="1:22" x14ac:dyDescent="0.2">
      <c r="A180" s="3" t="str">
        <f ca="1">B180&amp;"-"&amp;E180&amp;"-"&amp;D180&amp;"-"&amp;C180</f>
        <v>25P-Mtf-1-0</v>
      </c>
      <c r="B180" s="93" t="str">
        <f t="shared" ca="1" si="237"/>
        <v>25P</v>
      </c>
      <c r="C180" s="3">
        <f ca="1">Information!$S$11</f>
        <v>0</v>
      </c>
      <c r="D180" s="3">
        <v>1</v>
      </c>
      <c r="E180" s="3" t="str">
        <f t="shared" ca="1" si="322"/>
        <v>Mtf</v>
      </c>
      <c r="F180" s="3"/>
      <c r="G180" s="3"/>
      <c r="H180" s="3"/>
      <c r="I180" s="107" t="str">
        <f ca="1">RIGHT(M180,1)</f>
        <v>0</v>
      </c>
      <c r="J180" s="3"/>
      <c r="K180" s="93" t="str">
        <f ca="1">HLOOKUP(E180,Analysis!$AB$1:$AS$2,2,0)</f>
        <v>Material Filter</v>
      </c>
      <c r="L180" s="3"/>
      <c r="M180" s="97" t="str">
        <f ca="1">IFERROR(Analysis!X13,-999)</f>
        <v>Mtf0</v>
      </c>
      <c r="N180" s="3"/>
      <c r="O180" s="3"/>
      <c r="P180" s="97"/>
      <c r="Q180" s="3"/>
      <c r="R180" s="98"/>
      <c r="S180" s="98"/>
      <c r="T180" s="98"/>
      <c r="U180" s="98"/>
      <c r="V180" s="94"/>
    </row>
    <row r="181" spans="1:22" x14ac:dyDescent="0.2">
      <c r="A181" s="3" t="str">
        <f ca="1">B181&amp;"-"&amp;E181&amp;"-"&amp;D181&amp;"-"&amp;C181</f>
        <v>25P-Fdm-1-0</v>
      </c>
      <c r="B181" s="93" t="str">
        <f t="shared" ca="1" si="237"/>
        <v>25P</v>
      </c>
      <c r="C181" s="3">
        <f ca="1">Information!$S$11</f>
        <v>0</v>
      </c>
      <c r="D181" s="3">
        <v>1</v>
      </c>
      <c r="E181" s="3" t="str">
        <f t="shared" si="322"/>
        <v>Fdm</v>
      </c>
      <c r="F181" s="3"/>
      <c r="G181" s="3"/>
      <c r="H181" s="3"/>
      <c r="I181" s="107">
        <f ca="1">IF(Analysis!W14=0,-999,Analysis!W14)</f>
        <v>-999</v>
      </c>
      <c r="J181" s="3"/>
      <c r="K181" s="93" t="str">
        <f>HLOOKUP(E181,Analysis!$AB$1:$AS$2,2,0)</f>
        <v>Filterdurchmesser</v>
      </c>
      <c r="L181" s="3"/>
      <c r="M181" s="97" t="str">
        <f>IFERROR(Analysis!X14,-999)</f>
        <v>Fdm</v>
      </c>
      <c r="N181" s="3"/>
      <c r="O181" s="3"/>
      <c r="P181" s="97"/>
      <c r="Q181" s="3"/>
      <c r="R181" s="98"/>
      <c r="S181" s="98"/>
      <c r="T181" s="98"/>
      <c r="U181" s="98"/>
      <c r="V181" s="94"/>
    </row>
    <row r="182" spans="1:22" x14ac:dyDescent="0.2">
      <c r="A182" s="3" t="str">
        <f t="shared" ref="A182:A186" ca="1" si="323">B182&amp;"-"&amp;E182&amp;"-"&amp;D182&amp;"-"&amp;C182</f>
        <v>25P-Sra-1-0</v>
      </c>
      <c r="B182" s="93" t="str">
        <f t="shared" ca="1" si="237"/>
        <v>25P</v>
      </c>
      <c r="C182" s="3">
        <f ca="1">Information!$S$11</f>
        <v>0</v>
      </c>
      <c r="D182" s="3">
        <v>1</v>
      </c>
      <c r="E182" s="3" t="str">
        <f t="shared" ref="E182:E186" ca="1" si="324">LEFT(M182,3)</f>
        <v>Sra</v>
      </c>
      <c r="F182" s="3"/>
      <c r="G182" s="3"/>
      <c r="H182" s="3"/>
      <c r="I182" s="107" t="str">
        <f t="shared" ref="I182:I186" ca="1" si="325">RIGHT(M182,1)</f>
        <v>0</v>
      </c>
      <c r="J182" s="3"/>
      <c r="K182" s="93" t="str">
        <f ca="1">HLOOKUP(E182,Analysis!$AB$1:$AS$2,2,0)</f>
        <v>Spülrückstände</v>
      </c>
      <c r="L182" s="3"/>
      <c r="M182" s="97" t="str">
        <f ca="1">IFERROR(Analysis!X15,-999)</f>
        <v>Sra0</v>
      </c>
      <c r="N182" s="3"/>
      <c r="O182" s="3"/>
      <c r="P182" s="97"/>
      <c r="Q182" s="3"/>
      <c r="R182" s="98"/>
      <c r="S182" s="98"/>
      <c r="T182" s="98"/>
      <c r="U182" s="98"/>
      <c r="V182" s="94"/>
    </row>
    <row r="183" spans="1:22" x14ac:dyDescent="0.2">
      <c r="A183" s="3" t="str">
        <f t="shared" ca="1" si="323"/>
        <v>25P-Spu-1-0</v>
      </c>
      <c r="B183" s="93" t="str">
        <f t="shared" ca="1" si="237"/>
        <v>25P</v>
      </c>
      <c r="C183" s="3">
        <f ca="1">Information!$S$11</f>
        <v>0</v>
      </c>
      <c r="D183" s="3">
        <v>1</v>
      </c>
      <c r="E183" s="3" t="str">
        <f t="shared" ca="1" si="324"/>
        <v>Spu</v>
      </c>
      <c r="F183" s="3"/>
      <c r="G183" s="3"/>
      <c r="H183" s="3"/>
      <c r="I183" s="107" t="str">
        <f t="shared" ca="1" si="325"/>
        <v>0</v>
      </c>
      <c r="J183" s="3"/>
      <c r="K183" s="93" t="str">
        <f ca="1">HLOOKUP(E183,Analysis!$AB$1:$AS$2,2,0)</f>
        <v>Spülen</v>
      </c>
      <c r="L183" s="3"/>
      <c r="M183" s="97" t="str">
        <f ca="1">IFERROR(Analysis!X16,-999)</f>
        <v>Spu0</v>
      </c>
      <c r="N183" s="3"/>
      <c r="O183" s="3"/>
      <c r="P183" s="97"/>
      <c r="Q183" s="3"/>
      <c r="R183" s="98"/>
      <c r="S183" s="98"/>
      <c r="T183" s="98"/>
      <c r="U183" s="98"/>
      <c r="V183" s="94"/>
    </row>
    <row r="184" spans="1:22" x14ac:dyDescent="0.2">
      <c r="A184" s="3" t="str">
        <f t="shared" ca="1" si="323"/>
        <v>25P-Nrm-1-0</v>
      </c>
      <c r="B184" s="93" t="str">
        <f t="shared" ca="1" si="237"/>
        <v>25P</v>
      </c>
      <c r="C184" s="3">
        <f ca="1">Information!$S$11</f>
        <v>0</v>
      </c>
      <c r="D184" s="3">
        <v>1</v>
      </c>
      <c r="E184" s="3" t="str">
        <f t="shared" ca="1" si="324"/>
        <v>Nrm</v>
      </c>
      <c r="F184" s="3"/>
      <c r="G184" s="3"/>
      <c r="H184" s="3"/>
      <c r="I184" s="107" t="str">
        <f t="shared" ca="1" si="325"/>
        <v>0</v>
      </c>
      <c r="J184" s="3"/>
      <c r="K184" s="93" t="str">
        <f ca="1">HLOOKUP(E184,Analysis!$AB$1:$AS$2,2,0)</f>
        <v>Aufschluss</v>
      </c>
      <c r="L184" s="3"/>
      <c r="M184" s="97" t="str">
        <f ca="1">IFERROR(Analysis!X17,-999)</f>
        <v>Nrm0</v>
      </c>
      <c r="N184" s="3"/>
      <c r="O184" s="3"/>
      <c r="P184" s="97"/>
      <c r="Q184" s="3"/>
      <c r="R184" s="98"/>
      <c r="S184" s="98"/>
      <c r="T184" s="98"/>
      <c r="U184" s="98"/>
      <c r="V184" s="94"/>
    </row>
    <row r="185" spans="1:22" x14ac:dyDescent="0.2">
      <c r="A185" s="3" t="str">
        <f t="shared" ca="1" si="323"/>
        <v>25P-Asc-1-0</v>
      </c>
      <c r="B185" s="93" t="str">
        <f t="shared" ca="1" si="237"/>
        <v>25P</v>
      </c>
      <c r="C185" s="3">
        <f ca="1">Information!$S$11</f>
        <v>0</v>
      </c>
      <c r="D185" s="3">
        <v>1</v>
      </c>
      <c r="E185" s="3" t="str">
        <f t="shared" ca="1" si="324"/>
        <v>Asc</v>
      </c>
      <c r="F185" s="3"/>
      <c r="G185" s="3"/>
      <c r="H185" s="3"/>
      <c r="I185" s="107" t="str">
        <f t="shared" ca="1" si="325"/>
        <v>0</v>
      </c>
      <c r="J185" s="3"/>
      <c r="K185" s="93" t="str">
        <f ca="1">HLOOKUP(E185,Analysis!$AB$1:$AS$2,2,0)</f>
        <v>Aufschlusslösung</v>
      </c>
      <c r="L185" s="3"/>
      <c r="M185" s="97" t="str">
        <f ca="1">IFERROR(Analysis!X18,-999)</f>
        <v>Asc0</v>
      </c>
      <c r="N185" s="3"/>
      <c r="O185" s="3"/>
      <c r="P185" s="97"/>
      <c r="Q185" s="3"/>
      <c r="R185" s="98"/>
      <c r="S185" s="98"/>
      <c r="T185" s="98"/>
      <c r="U185" s="98"/>
      <c r="V185" s="94"/>
    </row>
    <row r="186" spans="1:22" x14ac:dyDescent="0.2">
      <c r="A186" s="3" t="str">
        <f t="shared" ca="1" si="323"/>
        <v>25P-Ang-1-0</v>
      </c>
      <c r="B186" s="93" t="str">
        <f t="shared" ca="1" si="237"/>
        <v>25P</v>
      </c>
      <c r="C186" s="3">
        <f ca="1">Information!$S$11</f>
        <v>0</v>
      </c>
      <c r="D186" s="3">
        <v>1</v>
      </c>
      <c r="E186" s="3" t="str">
        <f t="shared" ca="1" si="324"/>
        <v>Ang</v>
      </c>
      <c r="F186" s="3"/>
      <c r="G186" s="3"/>
      <c r="H186" s="3"/>
      <c r="I186" s="107" t="str">
        <f t="shared" ca="1" si="325"/>
        <v>0</v>
      </c>
      <c r="J186" s="3"/>
      <c r="K186" s="93" t="str">
        <f ca="1">HLOOKUP(E186,Analysis!$AB$1:$AS$2,2,0)</f>
        <v>Analysegerät</v>
      </c>
      <c r="L186" s="3"/>
      <c r="M186" s="97" t="str">
        <f ca="1">IFERROR(Analysis!X19,-999)</f>
        <v>Ang0</v>
      </c>
      <c r="N186" s="3"/>
      <c r="O186" s="3"/>
      <c r="P186" s="97"/>
      <c r="Q186" s="3"/>
      <c r="R186" s="98"/>
      <c r="S186" s="98"/>
      <c r="T186" s="98"/>
      <c r="U186" s="98"/>
      <c r="V186" s="94"/>
    </row>
    <row r="187" spans="1:22" x14ac:dyDescent="0.2">
      <c r="A187" s="3"/>
      <c r="B187" s="93"/>
      <c r="C187" s="3"/>
      <c r="D187" s="3"/>
      <c r="E187" s="3"/>
      <c r="F187" s="94"/>
      <c r="G187" s="95"/>
      <c r="H187" s="95"/>
      <c r="I187" s="96"/>
      <c r="J187" s="3"/>
      <c r="K187" s="93"/>
      <c r="L187" s="3"/>
      <c r="M187" s="97"/>
      <c r="N187" s="3"/>
      <c r="O187" s="3"/>
      <c r="P187" s="97"/>
      <c r="Q187" s="3"/>
      <c r="R187" s="98"/>
      <c r="S187" s="98"/>
      <c r="T187" s="98"/>
      <c r="U187" s="98"/>
      <c r="V187" s="94"/>
    </row>
    <row r="188" spans="1:22" x14ac:dyDescent="0.2">
      <c r="A188" s="3"/>
      <c r="B188" s="93"/>
      <c r="C188" s="3"/>
      <c r="D188" s="3"/>
      <c r="E188" s="3"/>
      <c r="F188" s="94"/>
      <c r="G188" s="95"/>
      <c r="H188" s="95"/>
      <c r="I188" s="96"/>
      <c r="J188" s="3"/>
      <c r="K188" s="93"/>
      <c r="L188" s="3"/>
      <c r="M188" s="97"/>
      <c r="N188" s="3"/>
      <c r="O188" s="3"/>
      <c r="P188" s="97"/>
      <c r="Q188" s="3"/>
      <c r="R188" s="98"/>
      <c r="S188" s="98"/>
      <c r="T188" s="98"/>
      <c r="U188" s="98"/>
      <c r="V188" s="94"/>
    </row>
    <row r="189" spans="1:22" x14ac:dyDescent="0.2">
      <c r="A189" s="3"/>
      <c r="B189" s="93"/>
      <c r="C189" s="3"/>
      <c r="D189" s="3"/>
      <c r="E189" s="3"/>
      <c r="F189" s="94"/>
      <c r="G189" s="95"/>
      <c r="H189" s="95"/>
      <c r="I189" s="96"/>
      <c r="J189" s="3"/>
      <c r="K189" s="93"/>
      <c r="L189" s="3"/>
      <c r="M189" s="3"/>
      <c r="N189" s="3"/>
      <c r="O189" s="3"/>
      <c r="P189" s="97"/>
      <c r="Q189" s="3"/>
      <c r="R189" s="98"/>
      <c r="S189" s="98"/>
      <c r="T189" s="98"/>
      <c r="U189" s="98"/>
      <c r="V189" s="94"/>
    </row>
    <row r="190" spans="1:22" x14ac:dyDescent="0.2">
      <c r="A190" s="3"/>
      <c r="B190" s="93"/>
      <c r="C190" s="3"/>
      <c r="D190" s="3"/>
      <c r="E190" s="3"/>
      <c r="F190" s="94"/>
      <c r="G190" s="95"/>
      <c r="H190" s="95"/>
      <c r="I190" s="96"/>
      <c r="J190" s="3"/>
      <c r="K190" s="93"/>
      <c r="L190" s="3"/>
      <c r="M190" s="3"/>
      <c r="N190" s="3"/>
      <c r="O190" s="3"/>
      <c r="P190" s="97"/>
      <c r="Q190" s="3"/>
      <c r="R190" s="98"/>
      <c r="S190" s="98"/>
      <c r="T190" s="98"/>
      <c r="U190" s="98"/>
      <c r="V190" s="94"/>
    </row>
    <row r="191" spans="1:22" x14ac:dyDescent="0.2">
      <c r="A191" s="3"/>
      <c r="B191" s="93"/>
      <c r="C191" s="3"/>
      <c r="D191" s="3"/>
      <c r="E191" s="3"/>
      <c r="F191" s="94"/>
      <c r="G191" s="95"/>
      <c r="H191" s="95"/>
      <c r="I191" s="96"/>
      <c r="J191" s="3"/>
      <c r="K191" s="93"/>
      <c r="L191" s="3"/>
      <c r="M191" s="3"/>
      <c r="N191" s="3"/>
      <c r="O191" s="3"/>
      <c r="P191" s="97"/>
      <c r="Q191" s="3"/>
      <c r="R191" s="98"/>
      <c r="S191" s="98"/>
      <c r="T191" s="98"/>
      <c r="U191" s="98"/>
      <c r="V191" s="94"/>
    </row>
    <row r="192" spans="1:22" x14ac:dyDescent="0.2">
      <c r="A192" s="3"/>
      <c r="B192" s="93"/>
      <c r="C192" s="3"/>
      <c r="D192" s="3"/>
      <c r="E192" s="3"/>
      <c r="F192" s="94"/>
      <c r="G192" s="95"/>
      <c r="H192" s="95"/>
      <c r="I192" s="96"/>
      <c r="J192" s="3"/>
      <c r="K192" s="93"/>
      <c r="L192" s="3"/>
      <c r="M192" s="3"/>
      <c r="N192" s="3"/>
      <c r="O192" s="3"/>
      <c r="P192" s="97"/>
      <c r="Q192" s="3"/>
      <c r="R192" s="98"/>
      <c r="S192" s="98"/>
      <c r="T192" s="98"/>
      <c r="U192" s="98"/>
      <c r="V192" s="94"/>
    </row>
    <row r="193" spans="1:22" x14ac:dyDescent="0.2">
      <c r="A193" s="3"/>
      <c r="B193" s="93"/>
      <c r="C193" s="3"/>
      <c r="D193" s="3"/>
      <c r="E193" s="3"/>
      <c r="F193" s="94"/>
      <c r="G193" s="95"/>
      <c r="H193" s="95"/>
      <c r="I193" s="96"/>
      <c r="J193" s="3"/>
      <c r="K193" s="93"/>
      <c r="L193" s="3"/>
      <c r="M193" s="3"/>
      <c r="N193" s="3"/>
      <c r="O193" s="3"/>
      <c r="P193" s="97"/>
      <c r="Q193" s="3"/>
      <c r="R193" s="98"/>
      <c r="S193" s="98"/>
      <c r="T193" s="98"/>
      <c r="U193" s="98"/>
      <c r="V193" s="94"/>
    </row>
    <row r="194" spans="1:22" x14ac:dyDescent="0.2">
      <c r="A194" s="3"/>
      <c r="B194" s="93"/>
      <c r="C194" s="3"/>
      <c r="D194" s="3"/>
      <c r="E194" s="3"/>
      <c r="F194" s="94"/>
      <c r="G194" s="95"/>
      <c r="H194" s="95"/>
      <c r="I194" s="96"/>
      <c r="J194" s="3"/>
      <c r="K194" s="93"/>
      <c r="L194" s="3"/>
      <c r="M194" s="3"/>
      <c r="N194" s="3"/>
      <c r="O194" s="3"/>
      <c r="P194" s="97"/>
      <c r="Q194" s="3"/>
      <c r="R194" s="98"/>
      <c r="S194" s="98"/>
      <c r="T194" s="98"/>
      <c r="U194" s="98"/>
      <c r="V194" s="94"/>
    </row>
    <row r="195" spans="1:22" x14ac:dyDescent="0.2">
      <c r="A195" s="3"/>
      <c r="B195" s="93"/>
      <c r="C195" s="3"/>
      <c r="D195" s="3"/>
      <c r="E195" s="3"/>
      <c r="F195" s="94"/>
      <c r="G195" s="95"/>
      <c r="H195" s="95"/>
      <c r="I195" s="96"/>
      <c r="J195" s="3"/>
      <c r="K195" s="93"/>
      <c r="L195" s="3"/>
      <c r="M195" s="3"/>
      <c r="N195" s="3"/>
      <c r="O195" s="3"/>
      <c r="P195" s="97"/>
      <c r="Q195" s="3"/>
      <c r="R195" s="98"/>
      <c r="S195" s="98"/>
      <c r="T195" s="98"/>
      <c r="U195" s="98"/>
      <c r="V195" s="94"/>
    </row>
    <row r="196" spans="1:22" x14ac:dyDescent="0.2">
      <c r="A196" s="3"/>
      <c r="B196" s="93"/>
      <c r="C196" s="3"/>
      <c r="D196" s="3"/>
      <c r="E196" s="3"/>
      <c r="F196" s="94"/>
      <c r="G196" s="95"/>
      <c r="H196" s="95"/>
      <c r="I196" s="96"/>
      <c r="J196" s="3"/>
      <c r="K196" s="93"/>
      <c r="L196" s="3"/>
      <c r="M196" s="3"/>
      <c r="N196" s="3"/>
      <c r="O196" s="3"/>
      <c r="P196" s="97"/>
      <c r="Q196" s="3"/>
      <c r="R196" s="98"/>
      <c r="S196" s="98"/>
      <c r="T196" s="98"/>
      <c r="U196" s="98"/>
      <c r="V196" s="94"/>
    </row>
    <row r="197" spans="1:22" x14ac:dyDescent="0.2">
      <c r="A197" s="3"/>
      <c r="B197" s="93"/>
      <c r="C197" s="3"/>
      <c r="D197" s="3"/>
      <c r="E197" s="103"/>
      <c r="F197" s="94"/>
      <c r="G197" s="95"/>
      <c r="H197" s="95"/>
      <c r="I197" s="96"/>
      <c r="J197" s="3"/>
      <c r="K197" s="93"/>
      <c r="L197" s="3"/>
      <c r="M197" s="3"/>
      <c r="N197" s="3"/>
      <c r="O197" s="3"/>
      <c r="P197" s="97"/>
      <c r="Q197" s="3"/>
      <c r="R197" s="98"/>
      <c r="S197" s="98"/>
      <c r="T197" s="98"/>
      <c r="U197" s="98"/>
      <c r="V197" s="94"/>
    </row>
    <row r="198" spans="1:22" x14ac:dyDescent="0.2">
      <c r="A198" s="3"/>
      <c r="B198" s="93"/>
      <c r="C198" s="3"/>
      <c r="D198" s="3"/>
      <c r="E198" s="3"/>
      <c r="F198" s="94"/>
      <c r="G198" s="95"/>
      <c r="H198" s="95"/>
      <c r="I198" s="96"/>
      <c r="J198" s="3"/>
      <c r="K198" s="93"/>
      <c r="L198" s="3"/>
      <c r="M198" s="3"/>
      <c r="N198" s="3"/>
      <c r="O198" s="3"/>
      <c r="P198" s="97"/>
      <c r="Q198" s="3"/>
      <c r="R198" s="98"/>
      <c r="S198" s="98"/>
      <c r="T198" s="98"/>
      <c r="U198" s="98"/>
      <c r="V198" s="94"/>
    </row>
    <row r="199" spans="1:22" x14ac:dyDescent="0.2">
      <c r="A199" s="3"/>
      <c r="B199" s="93"/>
      <c r="C199" s="3"/>
      <c r="D199" s="3"/>
      <c r="E199" s="3"/>
      <c r="F199" s="94"/>
      <c r="G199" s="95"/>
      <c r="H199" s="95"/>
      <c r="I199" s="96"/>
      <c r="J199" s="3"/>
      <c r="K199" s="93"/>
      <c r="L199" s="3"/>
      <c r="M199" s="3"/>
      <c r="N199" s="3"/>
      <c r="O199" s="3"/>
      <c r="P199" s="97"/>
      <c r="Q199" s="3"/>
      <c r="R199" s="98"/>
      <c r="S199" s="98"/>
      <c r="T199" s="98"/>
      <c r="U199" s="98"/>
      <c r="V199" s="94"/>
    </row>
    <row r="200" spans="1:22" x14ac:dyDescent="0.2">
      <c r="A200" s="3"/>
      <c r="B200" s="93"/>
      <c r="C200" s="3"/>
      <c r="D200" s="3"/>
      <c r="E200" s="3"/>
      <c r="F200" s="94"/>
      <c r="G200" s="95"/>
      <c r="H200" s="95"/>
      <c r="I200" s="96"/>
      <c r="J200" s="3"/>
      <c r="K200" s="93"/>
      <c r="L200" s="3"/>
      <c r="M200" s="3"/>
      <c r="N200" s="3"/>
      <c r="O200" s="3"/>
      <c r="P200" s="97"/>
      <c r="Q200" s="3"/>
      <c r="R200" s="98"/>
      <c r="S200" s="98"/>
      <c r="T200" s="98"/>
      <c r="U200" s="98"/>
      <c r="V200" s="94"/>
    </row>
    <row r="201" spans="1:22" x14ac:dyDescent="0.2">
      <c r="A201" s="3"/>
      <c r="B201" s="93"/>
      <c r="C201" s="3"/>
      <c r="D201" s="3"/>
      <c r="E201" s="3"/>
      <c r="F201" s="94"/>
      <c r="G201" s="95"/>
      <c r="H201" s="95"/>
      <c r="I201" s="96"/>
      <c r="J201" s="3"/>
      <c r="K201" s="93"/>
      <c r="L201" s="3"/>
      <c r="M201" s="3"/>
      <c r="N201" s="3"/>
      <c r="O201" s="3"/>
      <c r="P201" s="97"/>
      <c r="Q201" s="3"/>
      <c r="R201" s="98"/>
      <c r="S201" s="98"/>
      <c r="T201" s="98"/>
      <c r="U201" s="98"/>
      <c r="V201" s="94"/>
    </row>
    <row r="202" spans="1:22" x14ac:dyDescent="0.2">
      <c r="A202" s="3"/>
      <c r="B202" s="93"/>
      <c r="C202" s="3"/>
      <c r="D202" s="3"/>
      <c r="E202" s="3"/>
      <c r="F202" s="94"/>
      <c r="G202" s="95"/>
      <c r="H202" s="95"/>
      <c r="I202" s="96"/>
      <c r="J202" s="3"/>
      <c r="K202" s="93"/>
      <c r="L202" s="3"/>
      <c r="M202" s="3"/>
      <c r="N202" s="3"/>
      <c r="O202" s="3"/>
      <c r="P202" s="97"/>
      <c r="Q202" s="3"/>
      <c r="R202" s="98"/>
      <c r="S202" s="98"/>
      <c r="T202" s="98"/>
      <c r="U202" s="98"/>
      <c r="V202" s="94"/>
    </row>
    <row r="203" spans="1:22" x14ac:dyDescent="0.2">
      <c r="A203" s="3"/>
      <c r="B203" s="93"/>
      <c r="C203" s="3"/>
      <c r="D203" s="3"/>
      <c r="E203" s="3"/>
      <c r="F203" s="94"/>
      <c r="G203" s="95"/>
      <c r="H203" s="95"/>
      <c r="I203" s="96"/>
      <c r="J203" s="3"/>
      <c r="K203" s="93"/>
      <c r="L203" s="3"/>
      <c r="M203" s="3"/>
      <c r="N203" s="3"/>
      <c r="O203" s="3"/>
      <c r="P203" s="97"/>
      <c r="Q203" s="3"/>
      <c r="R203" s="98"/>
      <c r="S203" s="98"/>
      <c r="T203" s="98"/>
      <c r="U203" s="98"/>
      <c r="V203" s="94"/>
    </row>
    <row r="204" spans="1:22" x14ac:dyDescent="0.2">
      <c r="A204" s="3"/>
      <c r="B204" s="93"/>
      <c r="C204" s="3"/>
      <c r="D204" s="3"/>
      <c r="E204" s="3"/>
      <c r="F204" s="94"/>
      <c r="G204" s="95"/>
      <c r="H204" s="95"/>
      <c r="I204" s="96"/>
      <c r="J204" s="3"/>
      <c r="K204" s="93"/>
      <c r="L204" s="3"/>
      <c r="M204" s="3"/>
      <c r="N204" s="3"/>
      <c r="O204" s="3"/>
      <c r="P204" s="97"/>
      <c r="Q204" s="3"/>
      <c r="R204" s="98"/>
      <c r="S204" s="98"/>
      <c r="T204" s="98"/>
      <c r="U204" s="98"/>
      <c r="V204" s="94"/>
    </row>
    <row r="205" spans="1:22" x14ac:dyDescent="0.2">
      <c r="A205" s="3"/>
      <c r="B205" s="93"/>
      <c r="C205" s="3"/>
      <c r="D205" s="3"/>
      <c r="E205" s="3"/>
      <c r="F205" s="94"/>
      <c r="G205" s="95"/>
      <c r="H205" s="95"/>
      <c r="I205" s="96"/>
      <c r="J205" s="3"/>
      <c r="K205" s="93"/>
      <c r="L205" s="3"/>
      <c r="M205" s="3"/>
      <c r="N205" s="3"/>
      <c r="O205" s="3"/>
      <c r="P205" s="97"/>
      <c r="Q205" s="3"/>
      <c r="R205" s="98"/>
      <c r="S205" s="98"/>
      <c r="T205" s="98"/>
      <c r="U205" s="98"/>
      <c r="V205" s="94"/>
    </row>
    <row r="206" spans="1:22" x14ac:dyDescent="0.2">
      <c r="A206" s="3"/>
      <c r="B206" s="93"/>
      <c r="C206" s="3"/>
      <c r="D206" s="3"/>
      <c r="E206" s="3"/>
      <c r="F206" s="94"/>
      <c r="G206" s="95"/>
      <c r="H206" s="95"/>
      <c r="I206" s="96"/>
      <c r="J206" s="3"/>
      <c r="K206" s="93"/>
      <c r="L206" s="3"/>
      <c r="M206" s="3"/>
      <c r="N206" s="3"/>
      <c r="O206" s="3"/>
      <c r="P206" s="97"/>
      <c r="Q206" s="3"/>
      <c r="R206" s="98"/>
      <c r="S206" s="98"/>
      <c r="T206" s="98"/>
      <c r="U206" s="98"/>
      <c r="V206" s="94"/>
    </row>
    <row r="207" spans="1:22" x14ac:dyDescent="0.2">
      <c r="A207" s="3"/>
      <c r="B207" s="93"/>
      <c r="C207" s="3"/>
      <c r="D207" s="3"/>
      <c r="E207" s="3"/>
      <c r="F207" s="94"/>
      <c r="G207" s="95"/>
      <c r="H207" s="95"/>
      <c r="I207" s="96"/>
      <c r="J207" s="3"/>
      <c r="K207" s="93"/>
      <c r="L207" s="3"/>
      <c r="M207" s="3"/>
      <c r="N207" s="3"/>
      <c r="O207" s="3"/>
      <c r="P207" s="97"/>
      <c r="Q207" s="3"/>
      <c r="R207" s="98"/>
      <c r="S207" s="98"/>
      <c r="T207" s="98"/>
      <c r="U207" s="98"/>
      <c r="V207" s="94"/>
    </row>
    <row r="208" spans="1:22" x14ac:dyDescent="0.2">
      <c r="A208" s="3"/>
      <c r="B208" s="93"/>
      <c r="C208" s="3"/>
      <c r="D208" s="3"/>
      <c r="E208" s="3"/>
      <c r="F208" s="94"/>
      <c r="G208" s="95"/>
      <c r="H208" s="95"/>
      <c r="I208" s="96"/>
      <c r="J208" s="3"/>
      <c r="K208" s="93"/>
      <c r="L208" s="3"/>
      <c r="M208" s="3"/>
      <c r="N208" s="3"/>
      <c r="O208" s="3"/>
      <c r="P208" s="97"/>
      <c r="Q208" s="3"/>
      <c r="R208" s="98"/>
      <c r="S208" s="98"/>
      <c r="T208" s="98"/>
      <c r="U208" s="98"/>
      <c r="V208" s="94"/>
    </row>
    <row r="209" spans="1:22" x14ac:dyDescent="0.2">
      <c r="A209" s="3"/>
      <c r="B209" s="93"/>
      <c r="C209" s="3"/>
      <c r="D209" s="3"/>
      <c r="E209" s="3"/>
      <c r="F209" s="94"/>
      <c r="G209" s="95"/>
      <c r="H209" s="95"/>
      <c r="I209" s="96"/>
      <c r="J209" s="3"/>
      <c r="K209" s="93"/>
      <c r="L209" s="3"/>
      <c r="M209" s="3"/>
      <c r="N209" s="3"/>
      <c r="O209" s="3"/>
      <c r="P209" s="97"/>
      <c r="Q209" s="3"/>
      <c r="R209" s="98"/>
      <c r="S209" s="98"/>
      <c r="T209" s="98"/>
      <c r="U209" s="98"/>
      <c r="V209" s="94"/>
    </row>
    <row r="210" spans="1:22" x14ac:dyDescent="0.2">
      <c r="A210" s="3"/>
      <c r="B210" s="93"/>
      <c r="C210" s="3"/>
      <c r="D210" s="3"/>
      <c r="E210" s="3"/>
      <c r="F210" s="94"/>
      <c r="G210" s="95"/>
      <c r="H210" s="95"/>
      <c r="I210" s="96"/>
      <c r="J210" s="3"/>
      <c r="K210" s="93"/>
      <c r="L210" s="3"/>
      <c r="M210" s="3"/>
      <c r="N210" s="3"/>
      <c r="O210" s="3"/>
      <c r="P210" s="97"/>
      <c r="Q210" s="3"/>
      <c r="R210" s="98"/>
      <c r="S210" s="98"/>
      <c r="T210" s="98"/>
      <c r="U210" s="98"/>
      <c r="V210" s="94"/>
    </row>
    <row r="211" spans="1:22" x14ac:dyDescent="0.2">
      <c r="A211" s="3"/>
      <c r="B211" s="93"/>
      <c r="C211" s="3"/>
      <c r="D211" s="3"/>
      <c r="E211" s="3"/>
      <c r="F211" s="94"/>
      <c r="G211" s="95"/>
      <c r="H211" s="95"/>
      <c r="I211" s="96"/>
      <c r="J211" s="3"/>
      <c r="K211" s="93"/>
      <c r="L211" s="3"/>
      <c r="M211" s="3"/>
      <c r="N211" s="3"/>
      <c r="O211" s="3"/>
      <c r="P211" s="97"/>
      <c r="Q211" s="3"/>
      <c r="R211" s="98"/>
      <c r="S211" s="98"/>
      <c r="T211" s="98"/>
      <c r="U211" s="98"/>
      <c r="V211" s="94"/>
    </row>
    <row r="212" spans="1:22" x14ac:dyDescent="0.2">
      <c r="A212" s="3"/>
      <c r="B212" s="93"/>
      <c r="C212" s="3"/>
      <c r="D212" s="3"/>
      <c r="E212" s="103"/>
      <c r="F212" s="94"/>
      <c r="G212" s="95"/>
      <c r="H212" s="95"/>
      <c r="I212" s="96"/>
      <c r="J212" s="3"/>
      <c r="K212" s="93"/>
      <c r="L212" s="3"/>
      <c r="M212" s="3"/>
      <c r="N212" s="3"/>
      <c r="O212" s="3"/>
      <c r="P212" s="97"/>
      <c r="Q212" s="3"/>
      <c r="R212" s="98"/>
      <c r="S212" s="98"/>
      <c r="T212" s="98"/>
      <c r="U212" s="98"/>
      <c r="V212" s="94"/>
    </row>
    <row r="213" spans="1:22" x14ac:dyDescent="0.2">
      <c r="A213" s="3"/>
      <c r="B213" s="93"/>
      <c r="C213" s="3"/>
      <c r="D213" s="3"/>
      <c r="E213" s="3"/>
      <c r="F213" s="94"/>
      <c r="G213" s="95"/>
      <c r="H213" s="95"/>
      <c r="I213" s="96"/>
      <c r="J213" s="3"/>
      <c r="K213" s="93"/>
      <c r="L213" s="3"/>
      <c r="M213" s="3"/>
      <c r="N213" s="3"/>
      <c r="O213" s="3"/>
      <c r="P213" s="97"/>
      <c r="Q213" s="3"/>
      <c r="R213" s="98"/>
      <c r="S213" s="98"/>
      <c r="T213" s="98"/>
      <c r="U213" s="98"/>
      <c r="V213" s="94"/>
    </row>
    <row r="214" spans="1:22" x14ac:dyDescent="0.2">
      <c r="A214" s="3"/>
      <c r="B214" s="93"/>
      <c r="C214" s="3"/>
      <c r="D214" s="3"/>
      <c r="E214" s="3"/>
      <c r="F214" s="94"/>
      <c r="G214" s="95"/>
      <c r="H214" s="95"/>
      <c r="I214" s="96"/>
      <c r="J214" s="3"/>
      <c r="K214" s="93"/>
      <c r="L214" s="3"/>
      <c r="M214" s="3"/>
      <c r="N214" s="3"/>
      <c r="O214" s="3"/>
      <c r="P214" s="97"/>
      <c r="Q214" s="3"/>
      <c r="R214" s="98"/>
      <c r="S214" s="98"/>
      <c r="T214" s="98"/>
      <c r="U214" s="98"/>
      <c r="V214" s="94"/>
    </row>
    <row r="215" spans="1:22" x14ac:dyDescent="0.2">
      <c r="A215" s="3"/>
      <c r="B215" s="93"/>
      <c r="C215" s="3"/>
      <c r="D215" s="3"/>
      <c r="E215" s="3"/>
      <c r="F215" s="94"/>
      <c r="G215" s="95"/>
      <c r="H215" s="95"/>
      <c r="I215" s="96"/>
      <c r="J215" s="3"/>
      <c r="K215" s="93"/>
      <c r="L215" s="3"/>
      <c r="M215" s="3"/>
      <c r="N215" s="3"/>
      <c r="O215" s="3"/>
      <c r="P215" s="97"/>
      <c r="Q215" s="3"/>
      <c r="R215" s="98"/>
      <c r="S215" s="98"/>
      <c r="T215" s="98"/>
      <c r="U215" s="98"/>
      <c r="V215" s="94"/>
    </row>
    <row r="216" spans="1:22" x14ac:dyDescent="0.2">
      <c r="A216" s="3"/>
      <c r="B216" s="93"/>
      <c r="C216" s="3"/>
      <c r="D216" s="3"/>
      <c r="E216" s="3"/>
      <c r="F216" s="94"/>
      <c r="G216" s="95"/>
      <c r="H216" s="95"/>
      <c r="I216" s="96"/>
      <c r="J216" s="3"/>
      <c r="K216" s="93"/>
      <c r="L216" s="3"/>
      <c r="M216" s="3"/>
      <c r="N216" s="3"/>
      <c r="O216" s="3"/>
      <c r="P216" s="97"/>
      <c r="Q216" s="3"/>
      <c r="R216" s="98"/>
      <c r="S216" s="98"/>
      <c r="T216" s="98"/>
      <c r="U216" s="98"/>
      <c r="V216" s="94"/>
    </row>
    <row r="217" spans="1:22" x14ac:dyDescent="0.2">
      <c r="A217" s="3"/>
      <c r="B217" s="93"/>
      <c r="C217" s="3"/>
      <c r="D217" s="3"/>
      <c r="E217" s="3"/>
      <c r="F217" s="94"/>
      <c r="G217" s="95"/>
      <c r="H217" s="95"/>
      <c r="I217" s="96"/>
      <c r="J217" s="3"/>
      <c r="K217" s="93"/>
      <c r="L217" s="3"/>
      <c r="M217" s="3"/>
      <c r="N217" s="3"/>
      <c r="O217" s="3"/>
      <c r="P217" s="97"/>
      <c r="Q217" s="3"/>
      <c r="R217" s="98"/>
      <c r="S217" s="98"/>
      <c r="T217" s="98"/>
      <c r="U217" s="98"/>
      <c r="V217" s="94"/>
    </row>
    <row r="218" spans="1:22" x14ac:dyDescent="0.2">
      <c r="A218" s="3"/>
      <c r="B218" s="93"/>
      <c r="C218" s="3"/>
      <c r="D218" s="3"/>
      <c r="E218" s="3"/>
      <c r="F218" s="94"/>
      <c r="G218" s="95"/>
      <c r="H218" s="95"/>
      <c r="I218" s="96"/>
      <c r="J218" s="3"/>
      <c r="K218" s="93"/>
      <c r="L218" s="3"/>
      <c r="M218" s="3"/>
      <c r="N218" s="3"/>
      <c r="O218" s="3"/>
      <c r="P218" s="97"/>
      <c r="Q218" s="3"/>
      <c r="R218" s="98"/>
      <c r="S218" s="98"/>
      <c r="T218" s="98"/>
      <c r="U218" s="98"/>
      <c r="V218" s="94"/>
    </row>
    <row r="219" spans="1:22" x14ac:dyDescent="0.2">
      <c r="A219" s="3"/>
      <c r="B219" s="93"/>
      <c r="C219" s="3"/>
      <c r="D219" s="3"/>
      <c r="E219" s="3"/>
      <c r="F219" s="94"/>
      <c r="G219" s="95"/>
      <c r="H219" s="95"/>
      <c r="I219" s="96"/>
      <c r="J219" s="3"/>
      <c r="K219" s="93"/>
      <c r="L219" s="3"/>
      <c r="M219" s="3"/>
      <c r="N219" s="3"/>
      <c r="O219" s="3"/>
      <c r="P219" s="97"/>
      <c r="Q219" s="3"/>
      <c r="R219" s="98"/>
      <c r="S219" s="98"/>
      <c r="T219" s="98"/>
      <c r="U219" s="98"/>
      <c r="V219" s="94"/>
    </row>
    <row r="220" spans="1:22" x14ac:dyDescent="0.2">
      <c r="A220" s="3"/>
      <c r="B220" s="93"/>
      <c r="C220" s="3"/>
      <c r="D220" s="3"/>
      <c r="E220" s="3"/>
      <c r="F220" s="94"/>
      <c r="G220" s="95"/>
      <c r="H220" s="95"/>
      <c r="I220" s="96"/>
      <c r="J220" s="3"/>
      <c r="K220" s="93"/>
      <c r="L220" s="3"/>
      <c r="M220" s="3"/>
      <c r="N220" s="3"/>
      <c r="O220" s="3"/>
      <c r="P220" s="97"/>
      <c r="Q220" s="3"/>
      <c r="R220" s="98"/>
      <c r="S220" s="98"/>
      <c r="T220" s="98"/>
      <c r="U220" s="98"/>
      <c r="V220" s="94"/>
    </row>
    <row r="221" spans="1:22" x14ac:dyDescent="0.2">
      <c r="A221" s="3"/>
      <c r="B221" s="93"/>
      <c r="C221" s="3"/>
      <c r="D221" s="3"/>
      <c r="E221" s="3"/>
      <c r="F221" s="94"/>
      <c r="G221" s="95"/>
      <c r="H221" s="95"/>
      <c r="I221" s="96"/>
      <c r="J221" s="3"/>
      <c r="K221" s="93"/>
      <c r="L221" s="3"/>
      <c r="M221" s="3"/>
      <c r="N221" s="3"/>
      <c r="O221" s="3"/>
      <c r="P221" s="97"/>
      <c r="Q221" s="3"/>
      <c r="R221" s="98"/>
      <c r="S221" s="98"/>
      <c r="T221" s="98"/>
      <c r="U221" s="98"/>
      <c r="V221" s="94"/>
    </row>
    <row r="222" spans="1:22" x14ac:dyDescent="0.2">
      <c r="A222" s="3"/>
      <c r="B222" s="93"/>
      <c r="C222" s="3"/>
      <c r="D222" s="3"/>
      <c r="E222" s="3"/>
      <c r="F222" s="94"/>
      <c r="G222" s="95"/>
      <c r="H222" s="95"/>
      <c r="I222" s="96"/>
      <c r="J222" s="3"/>
      <c r="K222" s="93"/>
      <c r="L222" s="3"/>
      <c r="M222" s="3"/>
      <c r="N222" s="3"/>
      <c r="O222" s="3"/>
      <c r="P222" s="97"/>
      <c r="Q222" s="3"/>
      <c r="R222" s="98"/>
      <c r="S222" s="98"/>
      <c r="T222" s="98"/>
      <c r="U222" s="98"/>
      <c r="V222" s="94"/>
    </row>
    <row r="223" spans="1:22" x14ac:dyDescent="0.2">
      <c r="A223" s="3"/>
      <c r="B223" s="93"/>
      <c r="C223" s="3"/>
      <c r="D223" s="3"/>
      <c r="E223" s="3"/>
      <c r="F223" s="94"/>
      <c r="G223" s="95"/>
      <c r="H223" s="95"/>
      <c r="I223" s="96"/>
      <c r="J223" s="3"/>
      <c r="K223" s="93"/>
      <c r="L223" s="3"/>
      <c r="M223" s="3"/>
      <c r="N223" s="3"/>
      <c r="O223" s="3"/>
      <c r="P223" s="97"/>
      <c r="Q223" s="3"/>
      <c r="R223" s="98"/>
      <c r="S223" s="98"/>
      <c r="T223" s="98"/>
      <c r="U223" s="98"/>
      <c r="V223" s="94"/>
    </row>
    <row r="224" spans="1:22" x14ac:dyDescent="0.2">
      <c r="A224" s="3"/>
      <c r="B224" s="93"/>
      <c r="C224" s="3"/>
      <c r="D224" s="3"/>
      <c r="E224" s="3"/>
      <c r="F224" s="94"/>
      <c r="G224" s="95"/>
      <c r="H224" s="95"/>
      <c r="I224" s="96"/>
      <c r="J224" s="3"/>
      <c r="K224" s="93"/>
      <c r="L224" s="3"/>
      <c r="M224" s="3"/>
      <c r="N224" s="3"/>
      <c r="O224" s="3"/>
      <c r="P224" s="97"/>
      <c r="Q224" s="3"/>
      <c r="R224" s="98"/>
      <c r="S224" s="98"/>
      <c r="T224" s="98"/>
      <c r="U224" s="98"/>
      <c r="V224" s="94"/>
    </row>
    <row r="225" spans="1:22" x14ac:dyDescent="0.2">
      <c r="A225" s="3"/>
      <c r="B225" s="93"/>
      <c r="C225" s="3"/>
      <c r="D225" s="3"/>
      <c r="E225" s="3"/>
      <c r="F225" s="94"/>
      <c r="G225" s="95"/>
      <c r="H225" s="95"/>
      <c r="I225" s="96"/>
      <c r="J225" s="3"/>
      <c r="K225" s="93"/>
      <c r="L225" s="3"/>
      <c r="M225" s="3"/>
      <c r="N225" s="3"/>
      <c r="O225" s="3"/>
      <c r="P225" s="97"/>
      <c r="Q225" s="3"/>
      <c r="R225" s="98"/>
      <c r="S225" s="98"/>
      <c r="T225" s="98"/>
      <c r="U225" s="98"/>
      <c r="V225" s="94"/>
    </row>
    <row r="226" spans="1:22" x14ac:dyDescent="0.2">
      <c r="A226" s="3"/>
      <c r="B226" s="93"/>
      <c r="C226" s="3"/>
      <c r="D226" s="3"/>
      <c r="E226" s="3"/>
      <c r="F226" s="94"/>
      <c r="G226" s="95"/>
      <c r="H226" s="95"/>
      <c r="I226" s="96"/>
      <c r="J226" s="3"/>
      <c r="K226" s="93"/>
      <c r="L226" s="3"/>
      <c r="M226" s="3"/>
      <c r="N226" s="3"/>
      <c r="O226" s="3"/>
      <c r="P226" s="97"/>
      <c r="Q226" s="3"/>
      <c r="R226" s="98"/>
      <c r="S226" s="98"/>
      <c r="T226" s="98"/>
      <c r="U226" s="98"/>
      <c r="V226" s="94"/>
    </row>
    <row r="227" spans="1:22" x14ac:dyDescent="0.2">
      <c r="A227" s="3"/>
      <c r="B227" s="93"/>
      <c r="C227" s="3"/>
      <c r="D227" s="3"/>
      <c r="E227" s="103"/>
      <c r="F227" s="94"/>
      <c r="G227" s="95"/>
      <c r="H227" s="95"/>
      <c r="I227" s="96"/>
      <c r="J227" s="3"/>
      <c r="K227" s="93"/>
      <c r="L227" s="3"/>
      <c r="M227" s="3"/>
      <c r="N227" s="3"/>
      <c r="O227" s="3"/>
      <c r="P227" s="97"/>
      <c r="Q227" s="3"/>
      <c r="R227" s="98"/>
      <c r="S227" s="98"/>
      <c r="T227" s="98"/>
      <c r="U227" s="98"/>
      <c r="V227" s="94"/>
    </row>
    <row r="228" spans="1:22" x14ac:dyDescent="0.2">
      <c r="A228" s="3"/>
      <c r="B228" s="93"/>
      <c r="C228" s="3"/>
      <c r="D228" s="3"/>
      <c r="E228" s="3"/>
      <c r="F228" s="94"/>
      <c r="G228" s="95"/>
      <c r="H228" s="95"/>
      <c r="I228" s="96"/>
      <c r="J228" s="3"/>
      <c r="K228" s="93"/>
      <c r="L228" s="3"/>
      <c r="M228" s="3"/>
      <c r="N228" s="3"/>
      <c r="O228" s="3"/>
      <c r="P228" s="97"/>
      <c r="Q228" s="3"/>
      <c r="R228" s="98"/>
      <c r="S228" s="98"/>
      <c r="T228" s="98"/>
      <c r="U228" s="98"/>
      <c r="V228" s="94"/>
    </row>
    <row r="229" spans="1:22" x14ac:dyDescent="0.2">
      <c r="A229" s="3"/>
      <c r="B229" s="93"/>
      <c r="C229" s="3"/>
      <c r="D229" s="3"/>
      <c r="E229" s="3"/>
      <c r="F229" s="94"/>
      <c r="G229" s="95"/>
      <c r="H229" s="95"/>
      <c r="I229" s="96"/>
      <c r="J229" s="3"/>
      <c r="K229" s="93"/>
      <c r="L229" s="3"/>
      <c r="M229" s="3"/>
      <c r="N229" s="3"/>
      <c r="O229" s="3"/>
      <c r="P229" s="97"/>
      <c r="Q229" s="3"/>
      <c r="R229" s="98"/>
      <c r="S229" s="98"/>
      <c r="T229" s="98"/>
      <c r="U229" s="98"/>
      <c r="V229" s="94"/>
    </row>
    <row r="230" spans="1:22" x14ac:dyDescent="0.2">
      <c r="A230" s="3"/>
      <c r="B230" s="93"/>
      <c r="C230" s="3"/>
      <c r="D230" s="3"/>
      <c r="E230" s="3"/>
      <c r="F230" s="94"/>
      <c r="G230" s="95"/>
      <c r="H230" s="95"/>
      <c r="I230" s="96"/>
      <c r="J230" s="3"/>
      <c r="K230" s="93"/>
      <c r="L230" s="3"/>
      <c r="M230" s="3"/>
      <c r="N230" s="3"/>
      <c r="O230" s="3"/>
      <c r="P230" s="97"/>
      <c r="Q230" s="3"/>
      <c r="R230" s="98"/>
      <c r="S230" s="98"/>
      <c r="T230" s="98"/>
      <c r="U230" s="98"/>
      <c r="V230" s="94"/>
    </row>
    <row r="231" spans="1:22" x14ac:dyDescent="0.2">
      <c r="A231" s="3"/>
      <c r="B231" s="93"/>
      <c r="C231" s="3"/>
      <c r="D231" s="3"/>
      <c r="E231" s="3"/>
      <c r="F231" s="94"/>
      <c r="G231" s="95"/>
      <c r="H231" s="95"/>
      <c r="I231" s="96"/>
      <c r="J231" s="3"/>
      <c r="K231" s="93"/>
      <c r="L231" s="3"/>
      <c r="M231" s="3"/>
      <c r="N231" s="3"/>
      <c r="O231" s="3"/>
      <c r="P231" s="97"/>
      <c r="Q231" s="3"/>
      <c r="R231" s="98"/>
      <c r="S231" s="98"/>
      <c r="T231" s="98"/>
      <c r="U231" s="98"/>
      <c r="V231" s="94"/>
    </row>
    <row r="232" spans="1:22" x14ac:dyDescent="0.2">
      <c r="A232" s="3"/>
      <c r="B232" s="93"/>
      <c r="C232" s="3"/>
      <c r="D232" s="3"/>
      <c r="E232" s="3"/>
      <c r="F232" s="94"/>
      <c r="G232" s="95"/>
      <c r="H232" s="95"/>
      <c r="I232" s="96"/>
      <c r="J232" s="3"/>
      <c r="K232" s="93"/>
      <c r="L232" s="3"/>
      <c r="M232" s="3"/>
      <c r="N232" s="3"/>
      <c r="O232" s="3"/>
      <c r="P232" s="97"/>
      <c r="Q232" s="3"/>
      <c r="R232" s="98"/>
      <c r="S232" s="98"/>
      <c r="T232" s="98"/>
      <c r="U232" s="98"/>
      <c r="V232" s="94"/>
    </row>
    <row r="233" spans="1:22" x14ac:dyDescent="0.2">
      <c r="A233" s="3"/>
      <c r="B233" s="93"/>
      <c r="C233" s="3"/>
      <c r="D233" s="3"/>
      <c r="E233" s="3"/>
      <c r="F233" s="94"/>
      <c r="G233" s="95"/>
      <c r="H233" s="95"/>
      <c r="I233" s="96"/>
      <c r="J233" s="3"/>
      <c r="K233" s="93"/>
      <c r="L233" s="3"/>
      <c r="M233" s="3"/>
      <c r="N233" s="3"/>
      <c r="O233" s="3"/>
      <c r="P233" s="97"/>
      <c r="Q233" s="3"/>
      <c r="R233" s="98"/>
      <c r="S233" s="98"/>
      <c r="T233" s="98"/>
      <c r="U233" s="98"/>
      <c r="V233" s="94"/>
    </row>
    <row r="234" spans="1:22" x14ac:dyDescent="0.2">
      <c r="A234" s="3"/>
      <c r="B234" s="93"/>
      <c r="C234" s="3"/>
      <c r="D234" s="3"/>
      <c r="E234" s="3"/>
      <c r="F234" s="94"/>
      <c r="G234" s="95"/>
      <c r="H234" s="95"/>
      <c r="I234" s="96"/>
      <c r="J234" s="3"/>
      <c r="K234" s="93"/>
      <c r="L234" s="3"/>
      <c r="M234" s="3"/>
      <c r="N234" s="3"/>
      <c r="O234" s="3"/>
      <c r="P234" s="97"/>
      <c r="Q234" s="3"/>
      <c r="R234" s="98"/>
      <c r="S234" s="98"/>
      <c r="T234" s="98"/>
      <c r="U234" s="98"/>
      <c r="V234" s="94"/>
    </row>
    <row r="235" spans="1:22" x14ac:dyDescent="0.2">
      <c r="A235" s="3"/>
      <c r="B235" s="93"/>
      <c r="C235" s="3"/>
      <c r="D235" s="3"/>
      <c r="E235" s="3"/>
      <c r="F235" s="94"/>
      <c r="G235" s="95"/>
      <c r="H235" s="95"/>
      <c r="I235" s="96"/>
      <c r="J235" s="3"/>
      <c r="K235" s="93"/>
      <c r="L235" s="3"/>
      <c r="M235" s="3"/>
      <c r="N235" s="3"/>
      <c r="O235" s="3"/>
      <c r="P235" s="97"/>
      <c r="Q235" s="3"/>
      <c r="R235" s="98"/>
      <c r="S235" s="98"/>
      <c r="T235" s="98"/>
      <c r="U235" s="98"/>
      <c r="V235" s="94"/>
    </row>
    <row r="236" spans="1:22" x14ac:dyDescent="0.2">
      <c r="A236" s="3"/>
      <c r="B236" s="93"/>
      <c r="C236" s="3"/>
      <c r="D236" s="3"/>
      <c r="E236" s="3"/>
      <c r="F236" s="94"/>
      <c r="G236" s="95"/>
      <c r="H236" s="95"/>
      <c r="I236" s="96"/>
      <c r="J236" s="3"/>
      <c r="K236" s="93"/>
      <c r="L236" s="3"/>
      <c r="M236" s="3"/>
      <c r="N236" s="3"/>
      <c r="O236" s="3"/>
      <c r="P236" s="97"/>
      <c r="Q236" s="3"/>
      <c r="R236" s="98"/>
      <c r="S236" s="98"/>
      <c r="T236" s="98"/>
      <c r="U236" s="98"/>
      <c r="V236" s="94"/>
    </row>
    <row r="237" spans="1:22" x14ac:dyDescent="0.2">
      <c r="A237" s="3"/>
      <c r="B237" s="93"/>
      <c r="C237" s="3"/>
      <c r="D237" s="3"/>
      <c r="E237" s="3"/>
      <c r="F237" s="94"/>
      <c r="G237" s="95"/>
      <c r="H237" s="95"/>
      <c r="I237" s="96"/>
      <c r="J237" s="3"/>
      <c r="K237" s="93"/>
      <c r="L237" s="3"/>
      <c r="M237" s="3"/>
      <c r="N237" s="3"/>
      <c r="O237" s="3"/>
      <c r="P237" s="97"/>
      <c r="Q237" s="3"/>
      <c r="R237" s="98"/>
      <c r="S237" s="98"/>
      <c r="T237" s="98"/>
      <c r="U237" s="98"/>
      <c r="V237" s="94"/>
    </row>
    <row r="238" spans="1:22" x14ac:dyDescent="0.2">
      <c r="A238" s="3"/>
      <c r="B238" s="93"/>
      <c r="C238" s="3"/>
      <c r="D238" s="3"/>
      <c r="E238" s="3"/>
      <c r="F238" s="94"/>
      <c r="G238" s="95"/>
      <c r="H238" s="95"/>
      <c r="I238" s="96"/>
      <c r="J238" s="3"/>
      <c r="K238" s="93"/>
      <c r="L238" s="3"/>
      <c r="M238" s="3"/>
      <c r="N238" s="3"/>
      <c r="O238" s="3"/>
      <c r="P238" s="97"/>
      <c r="Q238" s="3"/>
      <c r="R238" s="98"/>
      <c r="S238" s="98"/>
      <c r="T238" s="98"/>
      <c r="U238" s="98"/>
      <c r="V238" s="94"/>
    </row>
    <row r="239" spans="1:22" x14ac:dyDescent="0.2">
      <c r="A239" s="3"/>
      <c r="B239" s="93"/>
      <c r="C239" s="3"/>
      <c r="D239" s="3"/>
      <c r="E239" s="3"/>
      <c r="F239" s="94"/>
      <c r="G239" s="95"/>
      <c r="H239" s="95"/>
      <c r="I239" s="96"/>
      <c r="J239" s="3"/>
      <c r="K239" s="93"/>
      <c r="L239" s="3"/>
      <c r="M239" s="3"/>
      <c r="N239" s="3"/>
      <c r="O239" s="3"/>
      <c r="P239" s="97"/>
      <c r="Q239" s="3"/>
      <c r="R239" s="98"/>
      <c r="S239" s="98"/>
      <c r="T239" s="98"/>
      <c r="U239" s="98"/>
      <c r="V239" s="94"/>
    </row>
    <row r="240" spans="1:22" x14ac:dyDescent="0.2">
      <c r="A240" s="3"/>
      <c r="B240" s="93"/>
      <c r="C240" s="3"/>
      <c r="D240" s="3"/>
      <c r="E240" s="3"/>
      <c r="F240" s="94"/>
      <c r="G240" s="95"/>
      <c r="H240" s="95"/>
      <c r="I240" s="96"/>
      <c r="J240" s="3"/>
      <c r="K240" s="93"/>
      <c r="L240" s="3"/>
      <c r="M240" s="3"/>
      <c r="N240" s="3"/>
      <c r="O240" s="3"/>
      <c r="P240" s="97"/>
      <c r="Q240" s="3"/>
      <c r="R240" s="98"/>
      <c r="S240" s="98"/>
      <c r="T240" s="98"/>
      <c r="U240" s="98"/>
      <c r="V240" s="94"/>
    </row>
    <row r="241" spans="1:22" x14ac:dyDescent="0.2">
      <c r="A241" s="3"/>
      <c r="B241" s="93"/>
      <c r="C241" s="3"/>
      <c r="D241" s="3"/>
      <c r="E241" s="3"/>
      <c r="F241" s="94"/>
      <c r="G241" s="95"/>
      <c r="H241" s="95"/>
      <c r="I241" s="96"/>
      <c r="J241" s="3"/>
      <c r="K241" s="93"/>
      <c r="L241" s="3"/>
      <c r="M241" s="3"/>
      <c r="N241" s="3"/>
      <c r="O241" s="3"/>
      <c r="P241" s="97"/>
      <c r="Q241" s="3"/>
      <c r="R241" s="98"/>
      <c r="S241" s="98"/>
      <c r="T241" s="98"/>
      <c r="U241" s="98"/>
      <c r="V241" s="94"/>
    </row>
    <row r="242" spans="1:22" x14ac:dyDescent="0.2">
      <c r="A242" s="3"/>
      <c r="B242" s="93"/>
      <c r="C242" s="3"/>
      <c r="D242" s="3"/>
      <c r="E242" s="103"/>
      <c r="F242" s="94"/>
      <c r="G242" s="95"/>
      <c r="H242" s="95"/>
      <c r="I242" s="96"/>
      <c r="J242" s="3"/>
      <c r="K242" s="93"/>
      <c r="L242" s="3"/>
      <c r="M242" s="3"/>
      <c r="N242" s="3"/>
      <c r="O242" s="3"/>
      <c r="P242" s="97"/>
      <c r="Q242" s="3"/>
      <c r="R242" s="98"/>
      <c r="S242" s="98"/>
      <c r="T242" s="98"/>
      <c r="U242" s="98"/>
      <c r="V242" s="94"/>
    </row>
    <row r="243" spans="1:22" x14ac:dyDescent="0.2">
      <c r="A243" s="3"/>
      <c r="B243" s="93"/>
      <c r="C243" s="3"/>
      <c r="D243" s="3"/>
      <c r="E243" s="3"/>
      <c r="F243" s="94"/>
      <c r="G243" s="95"/>
      <c r="H243" s="95"/>
      <c r="I243" s="96"/>
      <c r="J243" s="3"/>
      <c r="K243" s="93"/>
      <c r="L243" s="3"/>
      <c r="M243" s="3"/>
      <c r="N243" s="3"/>
      <c r="O243" s="3"/>
      <c r="P243" s="97"/>
      <c r="Q243" s="3"/>
      <c r="R243" s="98"/>
      <c r="S243" s="98"/>
      <c r="T243" s="98"/>
      <c r="U243" s="98"/>
      <c r="V243" s="94"/>
    </row>
    <row r="244" spans="1:22" x14ac:dyDescent="0.2">
      <c r="A244" s="3"/>
      <c r="B244" s="93"/>
      <c r="C244" s="3"/>
      <c r="D244" s="3"/>
      <c r="E244" s="3"/>
      <c r="F244" s="94"/>
      <c r="G244" s="95"/>
      <c r="H244" s="95"/>
      <c r="I244" s="96"/>
      <c r="J244" s="3"/>
      <c r="K244" s="93"/>
      <c r="L244" s="3"/>
      <c r="M244" s="3"/>
      <c r="N244" s="3"/>
      <c r="O244" s="3"/>
      <c r="P244" s="97"/>
      <c r="Q244" s="3"/>
      <c r="R244" s="98"/>
      <c r="S244" s="98"/>
      <c r="T244" s="98"/>
      <c r="U244" s="98"/>
      <c r="V244" s="94"/>
    </row>
    <row r="245" spans="1:22" x14ac:dyDescent="0.2">
      <c r="A245" s="3"/>
      <c r="B245" s="93"/>
      <c r="C245" s="3"/>
      <c r="D245" s="3"/>
      <c r="E245" s="3"/>
      <c r="F245" s="94"/>
      <c r="G245" s="95"/>
      <c r="H245" s="95"/>
      <c r="I245" s="96"/>
      <c r="J245" s="3"/>
      <c r="K245" s="93"/>
      <c r="L245" s="3"/>
      <c r="M245" s="3"/>
      <c r="N245" s="3"/>
      <c r="O245" s="3"/>
      <c r="P245" s="97"/>
      <c r="Q245" s="3"/>
      <c r="R245" s="98"/>
      <c r="S245" s="98"/>
      <c r="T245" s="98"/>
      <c r="U245" s="98"/>
      <c r="V245" s="94"/>
    </row>
    <row r="246" spans="1:22" x14ac:dyDescent="0.2">
      <c r="A246" s="3"/>
      <c r="B246" s="93"/>
      <c r="C246" s="3"/>
      <c r="D246" s="3"/>
      <c r="E246" s="3"/>
      <c r="F246" s="94"/>
      <c r="G246" s="95"/>
      <c r="H246" s="95"/>
      <c r="I246" s="96"/>
      <c r="J246" s="3"/>
      <c r="K246" s="93"/>
      <c r="L246" s="3"/>
      <c r="M246" s="3"/>
      <c r="N246" s="3"/>
      <c r="O246" s="3"/>
      <c r="P246" s="97"/>
      <c r="Q246" s="3"/>
      <c r="R246" s="98"/>
      <c r="S246" s="98"/>
      <c r="T246" s="98"/>
      <c r="U246" s="98"/>
      <c r="V246" s="94"/>
    </row>
    <row r="247" spans="1:22" x14ac:dyDescent="0.2">
      <c r="A247" s="3"/>
      <c r="B247" s="93"/>
      <c r="C247" s="3"/>
      <c r="D247" s="3"/>
      <c r="E247" s="3"/>
      <c r="F247" s="94"/>
      <c r="G247" s="95"/>
      <c r="H247" s="95"/>
      <c r="I247" s="96"/>
      <c r="J247" s="3"/>
      <c r="K247" s="93"/>
      <c r="L247" s="3"/>
      <c r="M247" s="3"/>
      <c r="N247" s="3"/>
      <c r="O247" s="3"/>
      <c r="P247" s="97"/>
      <c r="Q247" s="3"/>
      <c r="R247" s="98"/>
      <c r="S247" s="98"/>
      <c r="T247" s="98"/>
      <c r="U247" s="98"/>
      <c r="V247" s="94"/>
    </row>
    <row r="248" spans="1:22" x14ac:dyDescent="0.2">
      <c r="A248" s="3"/>
      <c r="B248" s="93"/>
      <c r="C248" s="3"/>
      <c r="D248" s="3"/>
      <c r="E248" s="3"/>
      <c r="F248" s="94"/>
      <c r="G248" s="95"/>
      <c r="H248" s="95"/>
      <c r="I248" s="96"/>
      <c r="J248" s="3"/>
      <c r="K248" s="93"/>
      <c r="L248" s="3"/>
      <c r="M248" s="3"/>
      <c r="N248" s="3"/>
      <c r="O248" s="3"/>
      <c r="P248" s="97"/>
      <c r="Q248" s="3"/>
      <c r="R248" s="98"/>
      <c r="S248" s="98"/>
      <c r="T248" s="98"/>
      <c r="U248" s="98"/>
      <c r="V248" s="94"/>
    </row>
    <row r="249" spans="1:22" x14ac:dyDescent="0.2">
      <c r="A249" s="3"/>
      <c r="B249" s="93"/>
      <c r="C249" s="3"/>
      <c r="D249" s="3"/>
      <c r="E249" s="3"/>
      <c r="F249" s="94"/>
      <c r="G249" s="95"/>
      <c r="H249" s="95"/>
      <c r="I249" s="96"/>
      <c r="J249" s="3"/>
      <c r="K249" s="93"/>
      <c r="L249" s="3"/>
      <c r="M249" s="3"/>
      <c r="N249" s="3"/>
      <c r="O249" s="3"/>
      <c r="P249" s="97"/>
      <c r="Q249" s="3"/>
      <c r="R249" s="98"/>
      <c r="S249" s="98"/>
      <c r="T249" s="98"/>
      <c r="U249" s="98"/>
      <c r="V249" s="94"/>
    </row>
    <row r="250" spans="1:22" x14ac:dyDescent="0.2">
      <c r="A250" s="3"/>
      <c r="B250" s="93"/>
      <c r="C250" s="3"/>
      <c r="D250" s="3"/>
      <c r="E250" s="3"/>
      <c r="F250" s="94"/>
      <c r="G250" s="95"/>
      <c r="H250" s="95"/>
      <c r="I250" s="96"/>
      <c r="J250" s="3"/>
      <c r="K250" s="93"/>
      <c r="L250" s="3"/>
      <c r="M250" s="3"/>
      <c r="N250" s="3"/>
      <c r="O250" s="3"/>
      <c r="P250" s="97"/>
      <c r="Q250" s="3"/>
      <c r="R250" s="98"/>
      <c r="S250" s="98"/>
      <c r="T250" s="98"/>
      <c r="U250" s="98"/>
      <c r="V250" s="94"/>
    </row>
    <row r="251" spans="1:22" x14ac:dyDescent="0.2">
      <c r="A251" s="3"/>
      <c r="B251" s="93"/>
      <c r="C251" s="3"/>
      <c r="D251" s="3"/>
      <c r="E251" s="3"/>
      <c r="F251" s="94"/>
      <c r="G251" s="95"/>
      <c r="H251" s="95"/>
      <c r="I251" s="96"/>
      <c r="J251" s="3"/>
      <c r="K251" s="93"/>
      <c r="L251" s="3"/>
      <c r="M251" s="3"/>
      <c r="N251" s="3"/>
      <c r="O251" s="3"/>
      <c r="P251" s="97"/>
      <c r="Q251" s="3"/>
      <c r="R251" s="98"/>
      <c r="S251" s="98"/>
      <c r="T251" s="98"/>
      <c r="U251" s="98"/>
      <c r="V251" s="94"/>
    </row>
    <row r="252" spans="1:22" x14ac:dyDescent="0.2">
      <c r="A252" s="3"/>
      <c r="B252" s="93"/>
      <c r="C252" s="3"/>
      <c r="D252" s="3"/>
      <c r="E252" s="3"/>
      <c r="F252" s="94"/>
      <c r="G252" s="95"/>
      <c r="H252" s="95"/>
      <c r="I252" s="96"/>
      <c r="J252" s="3"/>
      <c r="K252" s="93"/>
      <c r="L252" s="3"/>
      <c r="M252" s="3"/>
      <c r="N252" s="3"/>
      <c r="O252" s="3"/>
      <c r="P252" s="97"/>
      <c r="Q252" s="3"/>
      <c r="R252" s="98"/>
      <c r="S252" s="98"/>
      <c r="T252" s="98"/>
      <c r="U252" s="98"/>
      <c r="V252" s="94"/>
    </row>
    <row r="253" spans="1:22" x14ac:dyDescent="0.2">
      <c r="A253" s="3"/>
      <c r="B253" s="93"/>
      <c r="C253" s="3"/>
      <c r="D253" s="3"/>
      <c r="E253" s="3"/>
      <c r="F253" s="94"/>
      <c r="G253" s="95"/>
      <c r="H253" s="95"/>
      <c r="I253" s="96"/>
      <c r="J253" s="3"/>
      <c r="K253" s="93"/>
      <c r="L253" s="3"/>
      <c r="M253" s="3"/>
      <c r="N253" s="3"/>
      <c r="O253" s="3"/>
      <c r="P253" s="97"/>
      <c r="Q253" s="3"/>
      <c r="R253" s="98"/>
      <c r="S253" s="98"/>
      <c r="T253" s="98"/>
      <c r="U253" s="98"/>
      <c r="V253" s="94"/>
    </row>
    <row r="254" spans="1:22" x14ac:dyDescent="0.2">
      <c r="A254" s="3"/>
      <c r="B254" s="93"/>
      <c r="C254" s="3"/>
      <c r="D254" s="3"/>
      <c r="E254" s="3"/>
      <c r="F254" s="94"/>
      <c r="G254" s="95"/>
      <c r="H254" s="95"/>
      <c r="I254" s="96"/>
      <c r="J254" s="3"/>
      <c r="K254" s="93"/>
      <c r="L254" s="3"/>
      <c r="M254" s="3"/>
      <c r="N254" s="3"/>
      <c r="O254" s="3"/>
      <c r="P254" s="97"/>
      <c r="Q254" s="3"/>
      <c r="R254" s="98"/>
      <c r="S254" s="98"/>
      <c r="T254" s="98"/>
      <c r="U254" s="98"/>
      <c r="V254" s="94"/>
    </row>
    <row r="255" spans="1:22" x14ac:dyDescent="0.2">
      <c r="A255" s="3"/>
      <c r="B255" s="93"/>
      <c r="C255" s="3"/>
      <c r="D255" s="3"/>
      <c r="E255" s="3"/>
      <c r="F255" s="94"/>
      <c r="G255" s="95"/>
      <c r="H255" s="95"/>
      <c r="I255" s="96"/>
      <c r="J255" s="3"/>
      <c r="K255" s="93"/>
      <c r="L255" s="3"/>
      <c r="M255" s="3"/>
      <c r="N255" s="3"/>
      <c r="O255" s="3"/>
      <c r="P255" s="97"/>
      <c r="Q255" s="3"/>
      <c r="R255" s="98"/>
      <c r="S255" s="98"/>
      <c r="T255" s="98"/>
      <c r="U255" s="98"/>
      <c r="V255" s="94"/>
    </row>
    <row r="256" spans="1:22" x14ac:dyDescent="0.2">
      <c r="A256" s="3"/>
      <c r="B256" s="93"/>
      <c r="C256" s="3"/>
      <c r="D256" s="3"/>
      <c r="E256" s="3"/>
      <c r="F256" s="94"/>
      <c r="G256" s="95"/>
      <c r="H256" s="95"/>
      <c r="I256" s="96"/>
      <c r="J256" s="3"/>
      <c r="K256" s="93"/>
      <c r="L256" s="3"/>
      <c r="M256" s="3"/>
      <c r="N256" s="3"/>
      <c r="O256" s="3"/>
      <c r="P256" s="97"/>
      <c r="Q256" s="3"/>
      <c r="R256" s="98"/>
      <c r="S256" s="98"/>
      <c r="T256" s="98"/>
      <c r="U256" s="98"/>
      <c r="V256" s="94"/>
    </row>
    <row r="257" spans="1:22" x14ac:dyDescent="0.2">
      <c r="A257" s="3"/>
      <c r="B257" s="93"/>
      <c r="C257" s="3"/>
      <c r="D257" s="3"/>
      <c r="E257" s="103"/>
      <c r="F257" s="94"/>
      <c r="G257" s="95"/>
      <c r="H257" s="95"/>
      <c r="I257" s="96"/>
      <c r="J257" s="3"/>
      <c r="K257" s="93"/>
      <c r="L257" s="3"/>
      <c r="M257" s="3"/>
      <c r="N257" s="3"/>
      <c r="O257" s="3"/>
      <c r="P257" s="97"/>
      <c r="Q257" s="3"/>
      <c r="R257" s="98"/>
      <c r="S257" s="98"/>
      <c r="T257" s="98"/>
      <c r="U257" s="98"/>
      <c r="V257" s="94"/>
    </row>
    <row r="258" spans="1:22" x14ac:dyDescent="0.2">
      <c r="A258" s="3"/>
      <c r="B258" s="93"/>
      <c r="C258" s="3"/>
      <c r="D258" s="3"/>
      <c r="E258" s="3"/>
      <c r="F258" s="94"/>
      <c r="G258" s="95"/>
      <c r="H258" s="95"/>
      <c r="I258" s="96"/>
      <c r="J258" s="3"/>
      <c r="K258" s="93"/>
      <c r="L258" s="3"/>
      <c r="M258" s="3"/>
      <c r="N258" s="3"/>
      <c r="O258" s="3"/>
      <c r="P258" s="97"/>
      <c r="Q258" s="3"/>
      <c r="R258" s="98"/>
      <c r="S258" s="98"/>
      <c r="T258" s="98"/>
      <c r="U258" s="98"/>
      <c r="V258" s="94"/>
    </row>
    <row r="259" spans="1:22" x14ac:dyDescent="0.2">
      <c r="A259" s="3"/>
      <c r="B259" s="93"/>
      <c r="C259" s="3"/>
      <c r="D259" s="3"/>
      <c r="E259" s="3"/>
      <c r="F259" s="94"/>
      <c r="G259" s="95"/>
      <c r="H259" s="95"/>
      <c r="I259" s="96"/>
      <c r="J259" s="3"/>
      <c r="K259" s="93"/>
      <c r="L259" s="3"/>
      <c r="M259" s="3"/>
      <c r="N259" s="3"/>
      <c r="O259" s="3"/>
      <c r="P259" s="97"/>
      <c r="Q259" s="3"/>
      <c r="R259" s="98"/>
      <c r="S259" s="98"/>
      <c r="T259" s="98"/>
      <c r="U259" s="98"/>
      <c r="V259" s="94"/>
    </row>
    <row r="260" spans="1:22" x14ac:dyDescent="0.2">
      <c r="A260" s="3"/>
      <c r="B260" s="93"/>
      <c r="C260" s="3"/>
      <c r="D260" s="3"/>
      <c r="E260" s="3"/>
      <c r="F260" s="94"/>
      <c r="G260" s="95"/>
      <c r="H260" s="95"/>
      <c r="I260" s="96"/>
      <c r="J260" s="3"/>
      <c r="K260" s="93"/>
      <c r="L260" s="3"/>
      <c r="M260" s="3"/>
      <c r="N260" s="3"/>
      <c r="O260" s="3"/>
      <c r="P260" s="97"/>
      <c r="Q260" s="3"/>
      <c r="R260" s="98"/>
      <c r="S260" s="98"/>
      <c r="T260" s="98"/>
      <c r="U260" s="98"/>
      <c r="V260" s="94"/>
    </row>
    <row r="261" spans="1:22" x14ac:dyDescent="0.2">
      <c r="A261" s="3"/>
      <c r="B261" s="93"/>
      <c r="C261" s="3"/>
      <c r="D261" s="3"/>
      <c r="E261" s="3"/>
      <c r="F261" s="94"/>
      <c r="G261" s="95"/>
      <c r="H261" s="95"/>
      <c r="I261" s="96"/>
      <c r="J261" s="3"/>
      <c r="K261" s="93"/>
      <c r="L261" s="3"/>
      <c r="M261" s="3"/>
      <c r="N261" s="3"/>
      <c r="O261" s="3"/>
      <c r="P261" s="97"/>
      <c r="Q261" s="3"/>
      <c r="R261" s="98"/>
      <c r="S261" s="98"/>
      <c r="T261" s="98"/>
      <c r="U261" s="98"/>
      <c r="V261" s="94"/>
    </row>
    <row r="262" spans="1:22" x14ac:dyDescent="0.2">
      <c r="A262" s="3"/>
      <c r="B262" s="93"/>
      <c r="C262" s="3"/>
      <c r="D262" s="3"/>
      <c r="E262" s="3"/>
      <c r="F262" s="94"/>
      <c r="G262" s="95"/>
      <c r="H262" s="95"/>
      <c r="I262" s="96"/>
      <c r="J262" s="3"/>
      <c r="K262" s="93"/>
      <c r="L262" s="3"/>
      <c r="M262" s="3"/>
      <c r="N262" s="3"/>
      <c r="O262" s="3"/>
      <c r="P262" s="97"/>
      <c r="Q262" s="3"/>
      <c r="R262" s="98"/>
      <c r="S262" s="98"/>
      <c r="T262" s="98"/>
      <c r="U262" s="98"/>
      <c r="V262" s="94"/>
    </row>
    <row r="263" spans="1:22" x14ac:dyDescent="0.2">
      <c r="A263" s="3"/>
      <c r="B263" s="93"/>
      <c r="C263" s="3"/>
      <c r="D263" s="3"/>
      <c r="E263" s="3"/>
      <c r="F263" s="94"/>
      <c r="G263" s="95"/>
      <c r="H263" s="95"/>
      <c r="I263" s="96"/>
      <c r="J263" s="3"/>
      <c r="K263" s="93"/>
      <c r="L263" s="3"/>
      <c r="M263" s="3"/>
      <c r="N263" s="3"/>
      <c r="O263" s="3"/>
      <c r="P263" s="97"/>
      <c r="Q263" s="3"/>
      <c r="R263" s="98"/>
      <c r="S263" s="98"/>
      <c r="T263" s="98"/>
      <c r="U263" s="98"/>
      <c r="V263" s="94"/>
    </row>
    <row r="264" spans="1:22" x14ac:dyDescent="0.2">
      <c r="A264" s="3"/>
      <c r="B264" s="93"/>
      <c r="C264" s="3"/>
      <c r="D264" s="3"/>
      <c r="E264" s="3"/>
      <c r="F264" s="94"/>
      <c r="G264" s="95"/>
      <c r="H264" s="95"/>
      <c r="I264" s="96"/>
      <c r="J264" s="3"/>
      <c r="K264" s="93"/>
      <c r="L264" s="3"/>
      <c r="M264" s="3"/>
      <c r="N264" s="3"/>
      <c r="O264" s="3"/>
      <c r="P264" s="97"/>
      <c r="Q264" s="3"/>
      <c r="R264" s="98"/>
      <c r="S264" s="98"/>
      <c r="T264" s="98"/>
      <c r="U264" s="98"/>
      <c r="V264" s="94"/>
    </row>
    <row r="265" spans="1:22" x14ac:dyDescent="0.2">
      <c r="A265" s="3"/>
      <c r="B265" s="93"/>
      <c r="C265" s="3"/>
      <c r="D265" s="3"/>
      <c r="E265" s="3"/>
      <c r="F265" s="94"/>
      <c r="G265" s="95"/>
      <c r="H265" s="95"/>
      <c r="I265" s="96"/>
      <c r="J265" s="3"/>
      <c r="K265" s="93"/>
      <c r="L265" s="3"/>
      <c r="M265" s="3"/>
      <c r="N265" s="3"/>
      <c r="O265" s="3"/>
      <c r="P265" s="97"/>
      <c r="Q265" s="3"/>
      <c r="R265" s="98"/>
      <c r="S265" s="98"/>
      <c r="T265" s="98"/>
      <c r="U265" s="98"/>
      <c r="V265" s="94"/>
    </row>
    <row r="266" spans="1:22" x14ac:dyDescent="0.2">
      <c r="A266" s="3"/>
      <c r="B266" s="93"/>
      <c r="C266" s="3"/>
      <c r="D266" s="3"/>
      <c r="E266" s="3"/>
      <c r="F266" s="94"/>
      <c r="G266" s="95"/>
      <c r="H266" s="95"/>
      <c r="I266" s="96"/>
      <c r="J266" s="3"/>
      <c r="K266" s="93"/>
      <c r="L266" s="3"/>
      <c r="M266" s="3"/>
      <c r="N266" s="3"/>
      <c r="O266" s="3"/>
      <c r="P266" s="97"/>
      <c r="Q266" s="3"/>
      <c r="R266" s="98"/>
      <c r="S266" s="98"/>
      <c r="T266" s="98"/>
      <c r="U266" s="98"/>
      <c r="V266" s="94"/>
    </row>
    <row r="267" spans="1:22" x14ac:dyDescent="0.2">
      <c r="A267" s="3"/>
      <c r="B267" s="93"/>
      <c r="C267" s="3"/>
      <c r="D267" s="3"/>
      <c r="E267" s="3"/>
      <c r="F267" s="94"/>
      <c r="G267" s="95"/>
      <c r="H267" s="95"/>
      <c r="I267" s="96"/>
      <c r="J267" s="3"/>
      <c r="K267" s="93"/>
      <c r="L267" s="3"/>
      <c r="M267" s="3"/>
      <c r="N267" s="3"/>
      <c r="O267" s="3"/>
      <c r="P267" s="97"/>
      <c r="Q267" s="3"/>
      <c r="R267" s="98"/>
      <c r="S267" s="98"/>
      <c r="T267" s="98"/>
      <c r="U267" s="98"/>
      <c r="V267" s="94"/>
    </row>
    <row r="268" spans="1:22" x14ac:dyDescent="0.2">
      <c r="A268" s="3"/>
      <c r="B268" s="93"/>
      <c r="C268" s="3"/>
      <c r="D268" s="3"/>
      <c r="E268" s="3"/>
      <c r="F268" s="94"/>
      <c r="G268" s="95"/>
      <c r="H268" s="95"/>
      <c r="I268" s="96"/>
      <c r="J268" s="3"/>
      <c r="K268" s="93"/>
      <c r="L268" s="3"/>
      <c r="M268" s="3"/>
      <c r="N268" s="3"/>
      <c r="O268" s="3"/>
      <c r="P268" s="97"/>
      <c r="Q268" s="3"/>
      <c r="R268" s="98"/>
      <c r="S268" s="98"/>
      <c r="T268" s="98"/>
      <c r="U268" s="98"/>
      <c r="V268" s="94"/>
    </row>
    <row r="269" spans="1:22" x14ac:dyDescent="0.2">
      <c r="A269" s="3"/>
      <c r="B269" s="93"/>
      <c r="C269" s="3"/>
      <c r="D269" s="3"/>
      <c r="E269" s="3"/>
      <c r="F269" s="94"/>
      <c r="G269" s="95"/>
      <c r="H269" s="95"/>
      <c r="I269" s="96"/>
      <c r="J269" s="3"/>
      <c r="K269" s="93"/>
      <c r="L269" s="3"/>
      <c r="M269" s="3"/>
      <c r="N269" s="3"/>
      <c r="O269" s="3"/>
      <c r="P269" s="97"/>
      <c r="Q269" s="3"/>
      <c r="R269" s="98"/>
      <c r="S269" s="98"/>
      <c r="T269" s="98"/>
      <c r="U269" s="98"/>
      <c r="V269" s="94"/>
    </row>
    <row r="270" spans="1:22" x14ac:dyDescent="0.2">
      <c r="A270" s="3"/>
      <c r="B270" s="93"/>
      <c r="C270" s="3"/>
      <c r="D270" s="3"/>
      <c r="E270" s="3"/>
      <c r="F270" s="94"/>
      <c r="G270" s="95"/>
      <c r="H270" s="95"/>
      <c r="I270" s="96"/>
      <c r="J270" s="3"/>
      <c r="K270" s="93"/>
      <c r="L270" s="3"/>
      <c r="M270" s="3"/>
      <c r="N270" s="3"/>
      <c r="O270" s="3"/>
      <c r="P270" s="97"/>
      <c r="Q270" s="3"/>
      <c r="R270" s="98"/>
      <c r="S270" s="98"/>
      <c r="T270" s="98"/>
      <c r="U270" s="98"/>
      <c r="V270" s="94"/>
    </row>
    <row r="271" spans="1:22" x14ac:dyDescent="0.2">
      <c r="A271" s="3"/>
      <c r="B271" s="93"/>
      <c r="C271" s="3"/>
      <c r="D271" s="3"/>
      <c r="E271" s="3"/>
      <c r="F271" s="94"/>
      <c r="G271" s="95"/>
      <c r="H271" s="95"/>
      <c r="I271" s="96"/>
      <c r="J271" s="3"/>
      <c r="K271" s="93"/>
      <c r="L271" s="3"/>
      <c r="M271" s="3"/>
      <c r="N271" s="3"/>
      <c r="O271" s="3"/>
      <c r="P271" s="97"/>
      <c r="Q271" s="3"/>
      <c r="R271" s="98"/>
      <c r="S271" s="98"/>
      <c r="T271" s="98"/>
      <c r="U271" s="98"/>
      <c r="V271" s="94"/>
    </row>
    <row r="272" spans="1:22" x14ac:dyDescent="0.2">
      <c r="A272" s="3"/>
      <c r="B272" s="93"/>
      <c r="C272" s="3"/>
      <c r="D272" s="3"/>
      <c r="E272" s="103"/>
      <c r="F272" s="94"/>
      <c r="G272" s="95"/>
      <c r="H272" s="95"/>
      <c r="I272" s="96"/>
      <c r="J272" s="3"/>
      <c r="K272" s="93"/>
      <c r="L272" s="3"/>
      <c r="M272" s="3"/>
      <c r="N272" s="3"/>
      <c r="O272" s="3"/>
      <c r="P272" s="97"/>
      <c r="Q272" s="3"/>
      <c r="R272" s="98"/>
      <c r="S272" s="98"/>
      <c r="T272" s="98"/>
      <c r="U272" s="98"/>
      <c r="V272" s="94"/>
    </row>
    <row r="273" spans="1:22" x14ac:dyDescent="0.2">
      <c r="A273" s="3"/>
      <c r="B273" s="93"/>
      <c r="C273" s="3"/>
      <c r="D273" s="3"/>
      <c r="E273" s="3"/>
      <c r="F273" s="94"/>
      <c r="G273" s="95"/>
      <c r="H273" s="95"/>
      <c r="I273" s="96"/>
      <c r="J273" s="3"/>
      <c r="K273" s="93"/>
      <c r="L273" s="3"/>
      <c r="M273" s="3"/>
      <c r="N273" s="3"/>
      <c r="O273" s="3"/>
      <c r="P273" s="97"/>
      <c r="Q273" s="3"/>
      <c r="R273" s="98"/>
      <c r="S273" s="98"/>
      <c r="T273" s="98"/>
      <c r="U273" s="98"/>
      <c r="V273" s="94"/>
    </row>
    <row r="274" spans="1:22" x14ac:dyDescent="0.2">
      <c r="A274" s="3"/>
      <c r="B274" s="93"/>
      <c r="C274" s="3"/>
      <c r="D274" s="3"/>
      <c r="E274" s="3"/>
      <c r="F274" s="94"/>
      <c r="G274" s="95"/>
      <c r="H274" s="95"/>
      <c r="I274" s="96"/>
      <c r="J274" s="3"/>
      <c r="K274" s="93"/>
      <c r="L274" s="3"/>
      <c r="M274" s="3"/>
      <c r="N274" s="3"/>
      <c r="O274" s="3"/>
      <c r="P274" s="97"/>
      <c r="Q274" s="3"/>
      <c r="R274" s="98"/>
      <c r="S274" s="98"/>
      <c r="T274" s="98"/>
      <c r="U274" s="98"/>
      <c r="V274" s="94"/>
    </row>
    <row r="275" spans="1:22" x14ac:dyDescent="0.2">
      <c r="A275" s="3"/>
      <c r="B275" s="93"/>
      <c r="C275" s="3"/>
      <c r="D275" s="3"/>
      <c r="E275" s="3"/>
      <c r="F275" s="94"/>
      <c r="G275" s="95"/>
      <c r="H275" s="95"/>
      <c r="I275" s="96"/>
      <c r="J275" s="3"/>
      <c r="K275" s="93"/>
      <c r="L275" s="3"/>
      <c r="M275" s="3"/>
      <c r="N275" s="3"/>
      <c r="O275" s="3"/>
      <c r="P275" s="97"/>
      <c r="Q275" s="3"/>
      <c r="R275" s="98"/>
      <c r="S275" s="98"/>
      <c r="T275" s="98"/>
      <c r="U275" s="98"/>
      <c r="V275" s="94"/>
    </row>
    <row r="276" spans="1:22" x14ac:dyDescent="0.2">
      <c r="A276" s="3"/>
      <c r="B276" s="93"/>
      <c r="C276" s="3"/>
      <c r="D276" s="3"/>
      <c r="E276" s="3"/>
      <c r="F276" s="94"/>
      <c r="G276" s="95"/>
      <c r="H276" s="95"/>
      <c r="I276" s="96"/>
      <c r="J276" s="3"/>
      <c r="K276" s="93"/>
      <c r="L276" s="3"/>
      <c r="M276" s="3"/>
      <c r="N276" s="3"/>
      <c r="O276" s="3"/>
      <c r="P276" s="97"/>
      <c r="Q276" s="3"/>
      <c r="R276" s="98"/>
      <c r="S276" s="98"/>
      <c r="T276" s="98"/>
      <c r="U276" s="98"/>
      <c r="V276" s="94"/>
    </row>
    <row r="277" spans="1:22" x14ac:dyDescent="0.2">
      <c r="A277" s="3"/>
      <c r="B277" s="93"/>
      <c r="C277" s="3"/>
      <c r="D277" s="3"/>
      <c r="E277" s="3"/>
      <c r="F277" s="94"/>
      <c r="G277" s="95"/>
      <c r="H277" s="95"/>
      <c r="I277" s="96"/>
      <c r="J277" s="3"/>
      <c r="K277" s="93"/>
      <c r="L277" s="3"/>
      <c r="M277" s="3"/>
      <c r="N277" s="3"/>
      <c r="O277" s="3"/>
      <c r="P277" s="97"/>
      <c r="Q277" s="3"/>
      <c r="R277" s="98"/>
      <c r="S277" s="98"/>
      <c r="T277" s="98"/>
      <c r="U277" s="98"/>
      <c r="V277" s="94"/>
    </row>
    <row r="278" spans="1:22" x14ac:dyDescent="0.2">
      <c r="A278" s="3"/>
      <c r="B278" s="93"/>
      <c r="C278" s="3"/>
      <c r="D278" s="3"/>
      <c r="E278" s="3"/>
      <c r="F278" s="94"/>
      <c r="G278" s="95"/>
      <c r="H278" s="95"/>
      <c r="I278" s="96"/>
      <c r="J278" s="3"/>
      <c r="K278" s="93"/>
      <c r="L278" s="3"/>
      <c r="M278" s="3"/>
      <c r="N278" s="3"/>
      <c r="O278" s="3"/>
      <c r="P278" s="97"/>
      <c r="Q278" s="3"/>
      <c r="R278" s="98"/>
      <c r="S278" s="98"/>
      <c r="T278" s="98"/>
      <c r="U278" s="98"/>
      <c r="V278" s="94"/>
    </row>
    <row r="279" spans="1:22" x14ac:dyDescent="0.2">
      <c r="A279" s="3"/>
      <c r="B279" s="93"/>
      <c r="C279" s="3"/>
      <c r="D279" s="3"/>
      <c r="E279" s="3"/>
      <c r="F279" s="94"/>
      <c r="G279" s="95"/>
      <c r="H279" s="95"/>
      <c r="I279" s="96"/>
      <c r="J279" s="3"/>
      <c r="K279" s="93"/>
      <c r="L279" s="3"/>
      <c r="M279" s="3"/>
      <c r="N279" s="3"/>
      <c r="O279" s="3"/>
      <c r="P279" s="97"/>
      <c r="Q279" s="3"/>
      <c r="R279" s="98"/>
      <c r="S279" s="98"/>
      <c r="T279" s="98"/>
      <c r="U279" s="98"/>
      <c r="V279" s="94"/>
    </row>
    <row r="280" spans="1:22" x14ac:dyDescent="0.2">
      <c r="A280" s="3"/>
      <c r="B280" s="93"/>
      <c r="C280" s="3"/>
      <c r="D280" s="3"/>
      <c r="E280" s="3"/>
      <c r="F280" s="94"/>
      <c r="G280" s="95"/>
      <c r="H280" s="95"/>
      <c r="I280" s="96"/>
      <c r="J280" s="3"/>
      <c r="K280" s="93"/>
      <c r="L280" s="3"/>
      <c r="M280" s="3"/>
      <c r="N280" s="3"/>
      <c r="O280" s="3"/>
      <c r="P280" s="97"/>
      <c r="Q280" s="3"/>
      <c r="R280" s="98"/>
      <c r="S280" s="98"/>
      <c r="T280" s="98"/>
      <c r="U280" s="98"/>
      <c r="V280" s="94"/>
    </row>
    <row r="281" spans="1:22" x14ac:dyDescent="0.2">
      <c r="A281" s="3"/>
      <c r="B281" s="93"/>
      <c r="C281" s="3"/>
      <c r="D281" s="3"/>
      <c r="E281" s="3"/>
      <c r="F281" s="94"/>
      <c r="G281" s="95"/>
      <c r="H281" s="95"/>
      <c r="I281" s="96"/>
      <c r="J281" s="3"/>
      <c r="K281" s="93"/>
      <c r="L281" s="3"/>
      <c r="M281" s="3"/>
      <c r="N281" s="3"/>
      <c r="O281" s="3"/>
      <c r="P281" s="97"/>
      <c r="Q281" s="3"/>
      <c r="R281" s="98"/>
      <c r="S281" s="98"/>
      <c r="T281" s="98"/>
      <c r="U281" s="98"/>
      <c r="V281" s="94"/>
    </row>
    <row r="282" spans="1:22" x14ac:dyDescent="0.2">
      <c r="A282" s="3"/>
      <c r="B282" s="93"/>
      <c r="C282" s="3"/>
      <c r="D282" s="3"/>
      <c r="E282" s="3"/>
      <c r="F282" s="94"/>
      <c r="G282" s="95"/>
      <c r="H282" s="95"/>
      <c r="I282" s="96"/>
      <c r="J282" s="3"/>
      <c r="K282" s="93"/>
      <c r="L282" s="3"/>
      <c r="M282" s="3"/>
      <c r="N282" s="3"/>
      <c r="O282" s="3"/>
      <c r="P282" s="97"/>
      <c r="Q282" s="3"/>
      <c r="R282" s="98"/>
      <c r="S282" s="98"/>
      <c r="T282" s="98"/>
      <c r="U282" s="98"/>
      <c r="V282" s="94"/>
    </row>
    <row r="283" spans="1:22" x14ac:dyDescent="0.2">
      <c r="A283" s="3"/>
      <c r="B283" s="93"/>
      <c r="C283" s="3"/>
      <c r="D283" s="3"/>
      <c r="E283" s="3"/>
      <c r="F283" s="94"/>
      <c r="G283" s="95"/>
      <c r="H283" s="95"/>
      <c r="I283" s="96"/>
      <c r="J283" s="3"/>
      <c r="K283" s="93"/>
      <c r="L283" s="3"/>
      <c r="M283" s="3"/>
      <c r="N283" s="3"/>
      <c r="O283" s="3"/>
      <c r="P283" s="97"/>
      <c r="Q283" s="3"/>
      <c r="R283" s="98"/>
      <c r="S283" s="98"/>
      <c r="T283" s="98"/>
      <c r="U283" s="98"/>
      <c r="V283" s="94"/>
    </row>
    <row r="284" spans="1:22" x14ac:dyDescent="0.2">
      <c r="A284" s="3"/>
      <c r="B284" s="93"/>
      <c r="C284" s="3"/>
      <c r="D284" s="3"/>
      <c r="E284" s="3"/>
      <c r="F284" s="94"/>
      <c r="G284" s="95"/>
      <c r="H284" s="95"/>
      <c r="I284" s="96"/>
      <c r="J284" s="3"/>
      <c r="K284" s="93"/>
      <c r="L284" s="3"/>
      <c r="M284" s="3"/>
      <c r="N284" s="3"/>
      <c r="O284" s="3"/>
      <c r="P284" s="97"/>
      <c r="Q284" s="3"/>
      <c r="R284" s="98"/>
      <c r="S284" s="98"/>
      <c r="T284" s="98"/>
      <c r="U284" s="98"/>
      <c r="V284" s="94"/>
    </row>
    <row r="285" spans="1:22" x14ac:dyDescent="0.2">
      <c r="A285" s="3"/>
      <c r="B285" s="93"/>
      <c r="C285" s="3"/>
      <c r="D285" s="3"/>
      <c r="E285" s="3"/>
      <c r="F285" s="94"/>
      <c r="G285" s="95"/>
      <c r="H285" s="95"/>
      <c r="I285" s="96"/>
      <c r="J285" s="3"/>
      <c r="K285" s="93"/>
      <c r="L285" s="3"/>
      <c r="M285" s="3"/>
      <c r="N285" s="3"/>
      <c r="O285" s="3"/>
      <c r="P285" s="97"/>
      <c r="Q285" s="3"/>
      <c r="R285" s="98"/>
      <c r="S285" s="98"/>
      <c r="T285" s="98"/>
      <c r="U285" s="98"/>
      <c r="V285" s="94"/>
    </row>
    <row r="286" spans="1:22" x14ac:dyDescent="0.2">
      <c r="A286" s="3"/>
      <c r="B286" s="93"/>
      <c r="C286" s="3"/>
      <c r="D286" s="3"/>
      <c r="E286" s="3"/>
      <c r="F286" s="94"/>
      <c r="G286" s="95"/>
      <c r="H286" s="95"/>
      <c r="I286" s="96"/>
      <c r="J286" s="3"/>
      <c r="K286" s="93"/>
      <c r="L286" s="3"/>
      <c r="M286" s="3"/>
      <c r="N286" s="3"/>
      <c r="O286" s="3"/>
      <c r="P286" s="97"/>
      <c r="Q286" s="3"/>
      <c r="R286" s="98"/>
      <c r="S286" s="98"/>
      <c r="T286" s="98"/>
      <c r="U286" s="98"/>
      <c r="V286" s="94"/>
    </row>
    <row r="287" spans="1:22" x14ac:dyDescent="0.2">
      <c r="A287" s="3"/>
      <c r="B287" s="93"/>
      <c r="C287" s="3"/>
      <c r="D287" s="3"/>
      <c r="E287" s="103"/>
      <c r="F287" s="94"/>
      <c r="G287" s="95"/>
      <c r="H287" s="95"/>
      <c r="I287" s="96"/>
      <c r="J287" s="3"/>
      <c r="K287" s="93"/>
      <c r="L287" s="3"/>
      <c r="M287" s="3"/>
      <c r="N287" s="3"/>
      <c r="O287" s="3"/>
      <c r="P287" s="97"/>
      <c r="Q287" s="3"/>
      <c r="R287" s="98"/>
      <c r="S287" s="98"/>
      <c r="T287" s="98"/>
      <c r="U287" s="98"/>
      <c r="V287" s="94"/>
    </row>
    <row r="288" spans="1:22" x14ac:dyDescent="0.2">
      <c r="A288" s="3"/>
      <c r="B288" s="93"/>
      <c r="C288" s="3"/>
      <c r="D288" s="3"/>
      <c r="E288" s="3"/>
      <c r="F288" s="94"/>
      <c r="G288" s="95"/>
      <c r="H288" s="95"/>
      <c r="I288" s="96"/>
      <c r="J288" s="3"/>
      <c r="K288" s="93"/>
      <c r="L288" s="3"/>
      <c r="M288" s="3"/>
      <c r="N288" s="3"/>
      <c r="O288" s="3"/>
      <c r="P288" s="97"/>
      <c r="Q288" s="3"/>
      <c r="R288" s="98"/>
      <c r="S288" s="98"/>
      <c r="T288" s="98"/>
      <c r="U288" s="98"/>
      <c r="V288" s="94"/>
    </row>
    <row r="289" spans="1:22" x14ac:dyDescent="0.2">
      <c r="A289" s="3"/>
      <c r="B289" s="93"/>
      <c r="C289" s="3"/>
      <c r="D289" s="3"/>
      <c r="E289" s="3"/>
      <c r="F289" s="94"/>
      <c r="G289" s="95"/>
      <c r="H289" s="95"/>
      <c r="I289" s="96"/>
      <c r="J289" s="3"/>
      <c r="K289" s="93"/>
      <c r="L289" s="3"/>
      <c r="M289" s="3"/>
      <c r="N289" s="3"/>
      <c r="O289" s="3"/>
      <c r="P289" s="97"/>
      <c r="Q289" s="3"/>
      <c r="R289" s="98"/>
      <c r="S289" s="98"/>
      <c r="T289" s="98"/>
      <c r="U289" s="98"/>
      <c r="V289" s="94"/>
    </row>
    <row r="290" spans="1:22" x14ac:dyDescent="0.2">
      <c r="A290" s="3"/>
      <c r="B290" s="93"/>
      <c r="C290" s="3"/>
      <c r="D290" s="3"/>
      <c r="E290" s="3"/>
      <c r="F290" s="94"/>
      <c r="G290" s="95"/>
      <c r="H290" s="95"/>
      <c r="I290" s="96"/>
      <c r="J290" s="3"/>
      <c r="K290" s="93"/>
      <c r="L290" s="3"/>
      <c r="M290" s="3"/>
      <c r="N290" s="3"/>
      <c r="O290" s="3"/>
      <c r="P290" s="97"/>
      <c r="Q290" s="3"/>
      <c r="R290" s="98"/>
      <c r="S290" s="98"/>
      <c r="T290" s="98"/>
      <c r="U290" s="98"/>
      <c r="V290" s="94"/>
    </row>
    <row r="291" spans="1:22" x14ac:dyDescent="0.2">
      <c r="A291" s="3"/>
      <c r="B291" s="93"/>
      <c r="C291" s="3"/>
      <c r="D291" s="3"/>
      <c r="E291" s="3"/>
      <c r="F291" s="94"/>
      <c r="G291" s="95"/>
      <c r="H291" s="95"/>
      <c r="I291" s="96"/>
      <c r="J291" s="3"/>
      <c r="K291" s="93"/>
      <c r="L291" s="3"/>
      <c r="M291" s="3"/>
      <c r="N291" s="3"/>
      <c r="O291" s="3"/>
      <c r="P291" s="97"/>
      <c r="Q291" s="3"/>
      <c r="R291" s="98"/>
      <c r="S291" s="98"/>
      <c r="T291" s="98"/>
      <c r="U291" s="98"/>
      <c r="V291" s="94"/>
    </row>
    <row r="292" spans="1:22" x14ac:dyDescent="0.2">
      <c r="A292" s="3"/>
      <c r="B292" s="93"/>
      <c r="C292" s="3"/>
      <c r="D292" s="3"/>
      <c r="E292" s="3"/>
      <c r="F292" s="94"/>
      <c r="G292" s="95"/>
      <c r="H292" s="95"/>
      <c r="I292" s="96"/>
      <c r="J292" s="3"/>
      <c r="K292" s="93"/>
      <c r="L292" s="3"/>
      <c r="M292" s="3"/>
      <c r="N292" s="3"/>
      <c r="O292" s="3"/>
      <c r="P292" s="97"/>
      <c r="Q292" s="3"/>
      <c r="R292" s="98"/>
      <c r="S292" s="98"/>
      <c r="T292" s="98"/>
      <c r="U292" s="98"/>
      <c r="V292" s="94"/>
    </row>
    <row r="293" spans="1:22" x14ac:dyDescent="0.2">
      <c r="A293" s="3"/>
      <c r="B293" s="93"/>
      <c r="C293" s="3"/>
      <c r="D293" s="3"/>
      <c r="E293" s="3"/>
      <c r="F293" s="94"/>
      <c r="G293" s="95"/>
      <c r="H293" s="95"/>
      <c r="I293" s="96"/>
      <c r="J293" s="3"/>
      <c r="K293" s="93"/>
      <c r="L293" s="3"/>
      <c r="M293" s="3"/>
      <c r="N293" s="3"/>
      <c r="O293" s="3"/>
      <c r="P293" s="97"/>
      <c r="Q293" s="3"/>
      <c r="R293" s="98"/>
      <c r="S293" s="98"/>
      <c r="T293" s="98"/>
      <c r="U293" s="98"/>
      <c r="V293" s="94"/>
    </row>
    <row r="294" spans="1:22" x14ac:dyDescent="0.2">
      <c r="A294" s="3"/>
      <c r="B294" s="93"/>
      <c r="C294" s="3"/>
      <c r="D294" s="3"/>
      <c r="E294" s="3"/>
      <c r="F294" s="94"/>
      <c r="G294" s="95"/>
      <c r="H294" s="95"/>
      <c r="I294" s="96"/>
      <c r="J294" s="3"/>
      <c r="K294" s="93"/>
      <c r="L294" s="3"/>
      <c r="M294" s="3"/>
      <c r="N294" s="3"/>
      <c r="O294" s="3"/>
      <c r="P294" s="97"/>
      <c r="Q294" s="3"/>
      <c r="R294" s="98"/>
      <c r="S294" s="98"/>
      <c r="T294" s="98"/>
      <c r="U294" s="98"/>
      <c r="V294" s="94"/>
    </row>
    <row r="295" spans="1:22" x14ac:dyDescent="0.2">
      <c r="A295" s="3"/>
      <c r="B295" s="93"/>
      <c r="C295" s="3"/>
      <c r="D295" s="3"/>
      <c r="E295" s="3"/>
      <c r="F295" s="94"/>
      <c r="G295" s="95"/>
      <c r="H295" s="95"/>
      <c r="I295" s="96"/>
      <c r="J295" s="3"/>
      <c r="K295" s="93"/>
      <c r="L295" s="3"/>
      <c r="M295" s="3"/>
      <c r="N295" s="3"/>
      <c r="O295" s="3"/>
      <c r="P295" s="97"/>
      <c r="Q295" s="3"/>
      <c r="R295" s="98"/>
      <c r="S295" s="98"/>
      <c r="T295" s="98"/>
      <c r="U295" s="98"/>
      <c r="V295" s="94"/>
    </row>
    <row r="296" spans="1:22" x14ac:dyDescent="0.2">
      <c r="A296" s="3"/>
      <c r="B296" s="93"/>
      <c r="C296" s="3"/>
      <c r="D296" s="3"/>
      <c r="E296" s="3"/>
      <c r="F296" s="94"/>
      <c r="G296" s="95"/>
      <c r="H296" s="95"/>
      <c r="I296" s="96"/>
      <c r="J296" s="3"/>
      <c r="K296" s="93"/>
      <c r="L296" s="3"/>
      <c r="M296" s="3"/>
      <c r="N296" s="3"/>
      <c r="O296" s="3"/>
      <c r="P296" s="97"/>
      <c r="Q296" s="3"/>
      <c r="R296" s="98"/>
      <c r="S296" s="98"/>
      <c r="T296" s="98"/>
      <c r="U296" s="98"/>
      <c r="V296" s="94"/>
    </row>
    <row r="297" spans="1:22" x14ac:dyDescent="0.2">
      <c r="A297" s="3"/>
      <c r="B297" s="93"/>
      <c r="C297" s="3"/>
      <c r="D297" s="3"/>
      <c r="E297" s="3"/>
      <c r="F297" s="94"/>
      <c r="G297" s="95"/>
      <c r="H297" s="95"/>
      <c r="I297" s="96"/>
      <c r="J297" s="3"/>
      <c r="K297" s="93"/>
      <c r="L297" s="3"/>
      <c r="M297" s="3"/>
      <c r="N297" s="3"/>
      <c r="O297" s="3"/>
      <c r="P297" s="97"/>
      <c r="Q297" s="3"/>
      <c r="R297" s="98"/>
      <c r="S297" s="98"/>
      <c r="T297" s="98"/>
      <c r="U297" s="98"/>
      <c r="V297" s="94"/>
    </row>
    <row r="298" spans="1:22" x14ac:dyDescent="0.2">
      <c r="A298" s="3"/>
      <c r="B298" s="93"/>
      <c r="C298" s="3"/>
      <c r="D298" s="3"/>
      <c r="E298" s="3"/>
      <c r="F298" s="94"/>
      <c r="G298" s="95"/>
      <c r="H298" s="95"/>
      <c r="I298" s="96"/>
      <c r="J298" s="3"/>
      <c r="K298" s="93"/>
      <c r="L298" s="3"/>
      <c r="M298" s="3"/>
      <c r="N298" s="3"/>
      <c r="O298" s="3"/>
      <c r="P298" s="97"/>
      <c r="Q298" s="3"/>
      <c r="R298" s="98"/>
      <c r="S298" s="98"/>
      <c r="T298" s="98"/>
      <c r="U298" s="98"/>
      <c r="V298" s="94"/>
    </row>
    <row r="299" spans="1:22" x14ac:dyDescent="0.2">
      <c r="A299" s="3"/>
      <c r="B299" s="93"/>
      <c r="C299" s="3"/>
      <c r="D299" s="3"/>
      <c r="E299" s="3"/>
      <c r="F299" s="94"/>
      <c r="G299" s="95"/>
      <c r="H299" s="95"/>
      <c r="I299" s="96"/>
      <c r="J299" s="3"/>
      <c r="K299" s="93"/>
      <c r="L299" s="3"/>
      <c r="M299" s="3"/>
      <c r="N299" s="3"/>
      <c r="O299" s="3"/>
      <c r="P299" s="97"/>
      <c r="Q299" s="3"/>
      <c r="R299" s="98"/>
      <c r="S299" s="98"/>
      <c r="T299" s="98"/>
      <c r="U299" s="98"/>
      <c r="V299" s="94"/>
    </row>
    <row r="300" spans="1:22" x14ac:dyDescent="0.2">
      <c r="A300" s="3"/>
      <c r="B300" s="93"/>
      <c r="C300" s="3"/>
      <c r="D300" s="3"/>
      <c r="E300" s="3"/>
      <c r="F300" s="94"/>
      <c r="G300" s="95"/>
      <c r="H300" s="95"/>
      <c r="I300" s="96"/>
      <c r="J300" s="3"/>
      <c r="K300" s="93"/>
      <c r="L300" s="3"/>
      <c r="M300" s="3"/>
      <c r="N300" s="3"/>
      <c r="O300" s="3"/>
      <c r="P300" s="97"/>
      <c r="Q300" s="3"/>
      <c r="R300" s="98"/>
      <c r="S300" s="98"/>
      <c r="T300" s="98"/>
      <c r="U300" s="98"/>
      <c r="V300" s="94"/>
    </row>
    <row r="301" spans="1:22" x14ac:dyDescent="0.2">
      <c r="A301" s="3"/>
      <c r="B301" s="93"/>
      <c r="C301" s="3"/>
      <c r="D301" s="3"/>
      <c r="E301" s="3"/>
      <c r="F301" s="94"/>
      <c r="G301" s="95"/>
      <c r="H301" s="95"/>
      <c r="I301" s="96"/>
      <c r="J301" s="3"/>
      <c r="K301" s="93"/>
      <c r="L301" s="3"/>
      <c r="M301" s="3"/>
      <c r="N301" s="3"/>
      <c r="O301" s="3"/>
      <c r="P301" s="97"/>
      <c r="Q301" s="3"/>
      <c r="R301" s="98"/>
      <c r="S301" s="98"/>
      <c r="T301" s="98"/>
      <c r="U301" s="98"/>
      <c r="V301" s="94"/>
    </row>
    <row r="302" spans="1:22" x14ac:dyDescent="0.2">
      <c r="A302" s="3"/>
      <c r="B302" s="93"/>
      <c r="C302" s="3"/>
      <c r="D302" s="3"/>
      <c r="E302" s="103"/>
      <c r="F302" s="94"/>
      <c r="G302" s="95"/>
      <c r="H302" s="95"/>
      <c r="I302" s="96"/>
      <c r="J302" s="3"/>
      <c r="K302" s="93"/>
      <c r="L302" s="3"/>
      <c r="M302" s="3"/>
      <c r="N302" s="3"/>
      <c r="O302" s="3"/>
      <c r="P302" s="97"/>
      <c r="Q302" s="3"/>
      <c r="R302" s="98"/>
      <c r="S302" s="98"/>
      <c r="T302" s="98"/>
      <c r="U302" s="98"/>
      <c r="V302" s="94"/>
    </row>
    <row r="303" spans="1:22" x14ac:dyDescent="0.2">
      <c r="A303" s="3"/>
      <c r="B303" s="93"/>
      <c r="C303" s="3"/>
      <c r="D303" s="3"/>
      <c r="E303" s="3"/>
      <c r="F303" s="94"/>
      <c r="G303" s="95"/>
      <c r="H303" s="95"/>
      <c r="I303" s="96"/>
      <c r="J303" s="3"/>
      <c r="K303" s="93"/>
      <c r="L303" s="3"/>
      <c r="M303" s="3"/>
      <c r="N303" s="3"/>
      <c r="O303" s="3"/>
      <c r="P303" s="97"/>
      <c r="Q303" s="3"/>
      <c r="R303" s="98"/>
      <c r="S303" s="98"/>
      <c r="T303" s="98"/>
      <c r="U303" s="98"/>
      <c r="V303" s="94"/>
    </row>
    <row r="304" spans="1:22" x14ac:dyDescent="0.2">
      <c r="A304" s="3"/>
      <c r="B304" s="93"/>
      <c r="C304" s="3"/>
      <c r="D304" s="3"/>
      <c r="E304" s="3"/>
      <c r="F304" s="94"/>
      <c r="G304" s="95"/>
      <c r="H304" s="95"/>
      <c r="I304" s="96"/>
      <c r="J304" s="3"/>
      <c r="K304" s="93"/>
      <c r="L304" s="3"/>
      <c r="M304" s="3"/>
      <c r="N304" s="3"/>
      <c r="O304" s="3"/>
      <c r="P304" s="97"/>
      <c r="Q304" s="3"/>
      <c r="R304" s="98"/>
      <c r="S304" s="98"/>
      <c r="T304" s="98"/>
      <c r="U304" s="98"/>
      <c r="V304" s="94"/>
    </row>
    <row r="305" spans="1:22" x14ac:dyDescent="0.2">
      <c r="A305" s="3"/>
      <c r="B305" s="93"/>
      <c r="C305" s="3"/>
      <c r="D305" s="3"/>
      <c r="E305" s="3"/>
      <c r="F305" s="94"/>
      <c r="G305" s="95"/>
      <c r="H305" s="95"/>
      <c r="I305" s="96"/>
      <c r="J305" s="3"/>
      <c r="K305" s="93"/>
      <c r="L305" s="3"/>
      <c r="M305" s="3"/>
      <c r="N305" s="3"/>
      <c r="O305" s="3"/>
      <c r="P305" s="97"/>
      <c r="Q305" s="3"/>
      <c r="R305" s="98"/>
      <c r="S305" s="98"/>
      <c r="T305" s="98"/>
      <c r="U305" s="98"/>
      <c r="V305" s="94"/>
    </row>
    <row r="306" spans="1:22" x14ac:dyDescent="0.2">
      <c r="A306" s="3"/>
      <c r="B306" s="93"/>
      <c r="C306" s="3"/>
      <c r="D306" s="3"/>
      <c r="E306" s="3"/>
      <c r="F306" s="94"/>
      <c r="G306" s="95"/>
      <c r="H306" s="95"/>
      <c r="I306" s="96"/>
      <c r="J306" s="3"/>
      <c r="K306" s="93"/>
      <c r="L306" s="3"/>
      <c r="M306" s="3"/>
      <c r="N306" s="3"/>
      <c r="O306" s="3"/>
      <c r="P306" s="97"/>
      <c r="Q306" s="3"/>
      <c r="R306" s="98"/>
      <c r="S306" s="98"/>
      <c r="T306" s="98"/>
      <c r="U306" s="98"/>
      <c r="V306" s="94"/>
    </row>
    <row r="307" spans="1:22" x14ac:dyDescent="0.2">
      <c r="A307" s="3"/>
      <c r="B307" s="93"/>
      <c r="C307" s="3"/>
      <c r="D307" s="3"/>
      <c r="E307" s="3"/>
      <c r="F307" s="94"/>
      <c r="G307" s="95"/>
      <c r="H307" s="95"/>
      <c r="I307" s="96"/>
      <c r="J307" s="3"/>
      <c r="K307" s="93"/>
      <c r="L307" s="3"/>
      <c r="M307" s="3"/>
      <c r="N307" s="3"/>
      <c r="O307" s="3"/>
      <c r="P307" s="97"/>
      <c r="Q307" s="3"/>
      <c r="R307" s="98"/>
      <c r="S307" s="98"/>
      <c r="T307" s="98"/>
      <c r="U307" s="98"/>
      <c r="V307" s="94"/>
    </row>
    <row r="308" spans="1:22" x14ac:dyDescent="0.2">
      <c r="A308" s="3"/>
      <c r="B308" s="93"/>
      <c r="C308" s="3"/>
      <c r="D308" s="3"/>
      <c r="E308" s="3"/>
      <c r="F308" s="94"/>
      <c r="G308" s="95"/>
      <c r="H308" s="95"/>
      <c r="I308" s="96"/>
      <c r="J308" s="3"/>
      <c r="K308" s="93"/>
      <c r="L308" s="3"/>
      <c r="M308" s="3"/>
      <c r="N308" s="3"/>
      <c r="O308" s="3"/>
      <c r="P308" s="97"/>
      <c r="Q308" s="3"/>
      <c r="R308" s="98"/>
      <c r="S308" s="98"/>
      <c r="T308" s="98"/>
      <c r="U308" s="98"/>
      <c r="V308" s="94"/>
    </row>
    <row r="309" spans="1:22" x14ac:dyDescent="0.2">
      <c r="A309" s="3"/>
      <c r="B309" s="93"/>
      <c r="C309" s="3"/>
      <c r="D309" s="3"/>
      <c r="E309" s="3"/>
      <c r="F309" s="94"/>
      <c r="G309" s="95"/>
      <c r="H309" s="95"/>
      <c r="I309" s="96"/>
      <c r="J309" s="3"/>
      <c r="K309" s="93"/>
      <c r="L309" s="3"/>
      <c r="M309" s="3"/>
      <c r="N309" s="3"/>
      <c r="O309" s="3"/>
      <c r="P309" s="97"/>
      <c r="Q309" s="3"/>
      <c r="R309" s="98"/>
      <c r="S309" s="98"/>
      <c r="T309" s="98"/>
      <c r="U309" s="98"/>
      <c r="V309" s="94"/>
    </row>
    <row r="310" spans="1:22" x14ac:dyDescent="0.2">
      <c r="A310" s="3"/>
      <c r="B310" s="93"/>
      <c r="C310" s="3"/>
      <c r="D310" s="3"/>
      <c r="E310" s="3"/>
      <c r="F310" s="94"/>
      <c r="G310" s="95"/>
      <c r="H310" s="95"/>
      <c r="I310" s="96"/>
      <c r="J310" s="3"/>
      <c r="K310" s="93"/>
      <c r="L310" s="3"/>
      <c r="M310" s="3"/>
      <c r="N310" s="3"/>
      <c r="O310" s="3"/>
      <c r="P310" s="97"/>
      <c r="Q310" s="3"/>
      <c r="R310" s="98"/>
      <c r="S310" s="98"/>
      <c r="T310" s="98"/>
      <c r="U310" s="98"/>
      <c r="V310" s="94"/>
    </row>
    <row r="311" spans="1:22" x14ac:dyDescent="0.2">
      <c r="A311" s="3"/>
      <c r="B311" s="93"/>
      <c r="C311" s="3"/>
      <c r="D311" s="3"/>
      <c r="E311" s="3"/>
      <c r="F311" s="94"/>
      <c r="G311" s="95"/>
      <c r="H311" s="95"/>
      <c r="I311" s="96"/>
      <c r="J311" s="3"/>
      <c r="K311" s="93"/>
      <c r="L311" s="3"/>
      <c r="M311" s="3"/>
      <c r="N311" s="3"/>
      <c r="O311" s="3"/>
      <c r="P311" s="97"/>
      <c r="Q311" s="3"/>
      <c r="R311" s="98"/>
      <c r="S311" s="98"/>
      <c r="T311" s="98"/>
      <c r="U311" s="98"/>
      <c r="V311" s="94"/>
    </row>
    <row r="312" spans="1:22" x14ac:dyDescent="0.2">
      <c r="A312" s="3"/>
      <c r="B312" s="93"/>
      <c r="C312" s="3"/>
      <c r="D312" s="3"/>
      <c r="E312" s="3"/>
      <c r="F312" s="94"/>
      <c r="G312" s="95"/>
      <c r="H312" s="95"/>
      <c r="I312" s="96"/>
      <c r="J312" s="3"/>
      <c r="K312" s="93"/>
      <c r="L312" s="3"/>
      <c r="M312" s="3"/>
      <c r="N312" s="3"/>
      <c r="O312" s="3"/>
      <c r="P312" s="97"/>
      <c r="Q312" s="3"/>
      <c r="R312" s="98"/>
      <c r="S312" s="98"/>
      <c r="T312" s="98"/>
      <c r="U312" s="98"/>
      <c r="V312" s="94"/>
    </row>
    <row r="313" spans="1:22" x14ac:dyDescent="0.2">
      <c r="A313" s="3"/>
      <c r="B313" s="93"/>
      <c r="C313" s="3"/>
      <c r="D313" s="3"/>
      <c r="E313" s="3"/>
      <c r="F313" s="94"/>
      <c r="G313" s="95"/>
      <c r="H313" s="95"/>
      <c r="I313" s="96"/>
      <c r="J313" s="3"/>
      <c r="K313" s="93"/>
      <c r="L313" s="3"/>
      <c r="M313" s="3"/>
      <c r="N313" s="3"/>
      <c r="O313" s="3"/>
      <c r="P313" s="97"/>
      <c r="Q313" s="3"/>
      <c r="R313" s="98"/>
      <c r="S313" s="98"/>
      <c r="T313" s="98"/>
      <c r="U313" s="98"/>
      <c r="V313" s="94"/>
    </row>
    <row r="314" spans="1:22" x14ac:dyDescent="0.2">
      <c r="A314" s="3"/>
      <c r="B314" s="93"/>
      <c r="C314" s="3"/>
      <c r="D314" s="3"/>
      <c r="E314" s="3"/>
      <c r="F314" s="94"/>
      <c r="G314" s="95"/>
      <c r="H314" s="95"/>
      <c r="I314" s="96"/>
      <c r="J314" s="3"/>
      <c r="K314" s="93"/>
      <c r="L314" s="3"/>
      <c r="M314" s="3"/>
      <c r="N314" s="3"/>
      <c r="O314" s="3"/>
      <c r="P314" s="97"/>
      <c r="Q314" s="3"/>
      <c r="R314" s="98"/>
      <c r="S314" s="98"/>
      <c r="T314" s="98"/>
      <c r="U314" s="98"/>
      <c r="V314" s="94"/>
    </row>
    <row r="315" spans="1:22" x14ac:dyDescent="0.2">
      <c r="A315" s="3"/>
      <c r="B315" s="93"/>
      <c r="C315" s="3"/>
      <c r="D315" s="3"/>
      <c r="E315" s="3"/>
      <c r="F315" s="94"/>
      <c r="G315" s="95"/>
      <c r="H315" s="95"/>
      <c r="I315" s="96"/>
      <c r="J315" s="3"/>
      <c r="K315" s="93"/>
      <c r="L315" s="3"/>
      <c r="M315" s="3"/>
      <c r="N315" s="3"/>
      <c r="O315" s="3"/>
      <c r="P315" s="97"/>
      <c r="Q315" s="3"/>
      <c r="R315" s="98"/>
      <c r="S315" s="98"/>
      <c r="T315" s="98"/>
      <c r="U315" s="98"/>
      <c r="V315" s="94"/>
    </row>
    <row r="316" spans="1:22" x14ac:dyDescent="0.2">
      <c r="A316" s="3"/>
      <c r="B316" s="93"/>
      <c r="C316" s="3"/>
      <c r="D316" s="3"/>
      <c r="E316" s="3"/>
      <c r="F316" s="94"/>
      <c r="G316" s="95"/>
      <c r="H316" s="95"/>
      <c r="I316" s="96"/>
      <c r="J316" s="3"/>
      <c r="K316" s="93"/>
      <c r="L316" s="3"/>
      <c r="M316" s="3"/>
      <c r="N316" s="3"/>
      <c r="O316" s="3"/>
      <c r="P316" s="97"/>
      <c r="Q316" s="3"/>
      <c r="R316" s="98"/>
      <c r="S316" s="98"/>
      <c r="T316" s="98"/>
      <c r="U316" s="98"/>
      <c r="V316" s="94"/>
    </row>
    <row r="317" spans="1:22" x14ac:dyDescent="0.2">
      <c r="A317" s="3"/>
      <c r="B317" s="93"/>
      <c r="C317" s="3"/>
      <c r="D317" s="3"/>
      <c r="E317" s="103"/>
      <c r="F317" s="94"/>
      <c r="G317" s="95"/>
      <c r="H317" s="95"/>
      <c r="I317" s="96"/>
      <c r="J317" s="3"/>
      <c r="K317" s="93"/>
      <c r="L317" s="3"/>
      <c r="M317" s="3"/>
      <c r="N317" s="3"/>
      <c r="O317" s="3"/>
      <c r="P317" s="97"/>
      <c r="Q317" s="3"/>
      <c r="R317" s="98"/>
      <c r="S317" s="98"/>
      <c r="T317" s="98"/>
      <c r="U317" s="98"/>
      <c r="V317" s="94"/>
    </row>
    <row r="318" spans="1:22" x14ac:dyDescent="0.2">
      <c r="A318" s="3"/>
      <c r="B318" s="93"/>
      <c r="C318" s="3"/>
      <c r="D318" s="3"/>
      <c r="E318" s="3"/>
      <c r="F318" s="94"/>
      <c r="G318" s="95"/>
      <c r="H318" s="95"/>
      <c r="I318" s="96"/>
      <c r="J318" s="3"/>
      <c r="K318" s="93"/>
      <c r="L318" s="3"/>
      <c r="M318" s="3"/>
      <c r="N318" s="3"/>
      <c r="O318" s="3"/>
      <c r="P318" s="97"/>
      <c r="Q318" s="3"/>
      <c r="R318" s="98"/>
      <c r="S318" s="98"/>
      <c r="T318" s="98"/>
      <c r="U318" s="98"/>
      <c r="V318" s="94"/>
    </row>
    <row r="319" spans="1:22" x14ac:dyDescent="0.2">
      <c r="A319" s="3"/>
      <c r="B319" s="93"/>
      <c r="C319" s="3"/>
      <c r="D319" s="3"/>
      <c r="E319" s="3"/>
      <c r="F319" s="94"/>
      <c r="G319" s="95"/>
      <c r="H319" s="95"/>
      <c r="I319" s="96"/>
      <c r="J319" s="3"/>
      <c r="K319" s="93"/>
      <c r="L319" s="3"/>
      <c r="M319" s="3"/>
      <c r="N319" s="3"/>
      <c r="O319" s="3"/>
      <c r="P319" s="97"/>
      <c r="Q319" s="3"/>
      <c r="R319" s="98"/>
      <c r="S319" s="98"/>
      <c r="T319" s="98"/>
      <c r="U319" s="98"/>
      <c r="V319" s="94"/>
    </row>
    <row r="320" spans="1:22" x14ac:dyDescent="0.2">
      <c r="A320" s="3"/>
      <c r="B320" s="93"/>
      <c r="C320" s="3"/>
      <c r="D320" s="3"/>
      <c r="E320" s="3"/>
      <c r="F320" s="94"/>
      <c r="G320" s="95"/>
      <c r="H320" s="95"/>
      <c r="I320" s="96"/>
      <c r="J320" s="3"/>
      <c r="K320" s="93"/>
      <c r="L320" s="3"/>
      <c r="M320" s="3"/>
      <c r="N320" s="3"/>
      <c r="O320" s="3"/>
      <c r="P320" s="97"/>
      <c r="Q320" s="3"/>
      <c r="R320" s="98"/>
      <c r="S320" s="98"/>
      <c r="T320" s="98"/>
      <c r="U320" s="98"/>
      <c r="V320" s="94"/>
    </row>
    <row r="321" spans="1:22" x14ac:dyDescent="0.2">
      <c r="A321" s="3"/>
      <c r="B321" s="93"/>
      <c r="C321" s="3"/>
      <c r="D321" s="3"/>
      <c r="E321" s="3"/>
      <c r="F321" s="94"/>
      <c r="G321" s="95"/>
      <c r="H321" s="95"/>
      <c r="I321" s="96"/>
      <c r="J321" s="3"/>
      <c r="K321" s="93"/>
      <c r="L321" s="3"/>
      <c r="M321" s="3"/>
      <c r="N321" s="3"/>
      <c r="O321" s="3"/>
      <c r="P321" s="97"/>
      <c r="Q321" s="3"/>
      <c r="R321" s="98"/>
      <c r="S321" s="98"/>
      <c r="T321" s="98"/>
      <c r="U321" s="98"/>
      <c r="V321" s="94"/>
    </row>
    <row r="322" spans="1:22" x14ac:dyDescent="0.2">
      <c r="A322" s="3"/>
      <c r="B322" s="93"/>
      <c r="C322" s="3"/>
      <c r="D322" s="3"/>
      <c r="E322" s="3"/>
      <c r="F322" s="94"/>
      <c r="G322" s="95"/>
      <c r="H322" s="95"/>
      <c r="I322" s="96"/>
      <c r="J322" s="3"/>
      <c r="K322" s="93"/>
      <c r="L322" s="3"/>
      <c r="M322" s="3"/>
      <c r="N322" s="3"/>
      <c r="O322" s="3"/>
      <c r="P322" s="97"/>
      <c r="Q322" s="3"/>
      <c r="R322" s="98"/>
      <c r="S322" s="98"/>
      <c r="T322" s="98"/>
      <c r="U322" s="98"/>
      <c r="V322" s="94"/>
    </row>
    <row r="323" spans="1:22" x14ac:dyDescent="0.2">
      <c r="A323" s="3"/>
      <c r="B323" s="93"/>
      <c r="C323" s="3"/>
      <c r="D323" s="3"/>
      <c r="E323" s="3"/>
      <c r="F323" s="94"/>
      <c r="G323" s="95"/>
      <c r="H323" s="95"/>
      <c r="I323" s="96"/>
      <c r="J323" s="3"/>
      <c r="K323" s="93"/>
      <c r="L323" s="3"/>
      <c r="M323" s="3"/>
      <c r="N323" s="3"/>
      <c r="O323" s="3"/>
      <c r="P323" s="97"/>
      <c r="Q323" s="3"/>
      <c r="R323" s="98"/>
      <c r="S323" s="98"/>
      <c r="T323" s="98"/>
      <c r="U323" s="98"/>
      <c r="V323" s="94"/>
    </row>
    <row r="324" spans="1:22" x14ac:dyDescent="0.2">
      <c r="A324" s="3"/>
      <c r="B324" s="93"/>
      <c r="C324" s="3"/>
      <c r="D324" s="3"/>
      <c r="E324" s="3"/>
      <c r="F324" s="94"/>
      <c r="G324" s="95"/>
      <c r="H324" s="95"/>
      <c r="I324" s="96"/>
      <c r="J324" s="3"/>
      <c r="K324" s="93"/>
      <c r="L324" s="3"/>
      <c r="M324" s="3"/>
      <c r="N324" s="3"/>
      <c r="O324" s="3"/>
      <c r="P324" s="97"/>
      <c r="Q324" s="3"/>
      <c r="R324" s="98"/>
      <c r="S324" s="98"/>
      <c r="T324" s="98"/>
      <c r="U324" s="98"/>
      <c r="V324" s="94"/>
    </row>
    <row r="325" spans="1:22" x14ac:dyDescent="0.2">
      <c r="A325" s="3"/>
      <c r="B325" s="93"/>
      <c r="C325" s="3"/>
      <c r="D325" s="3"/>
      <c r="E325" s="3"/>
      <c r="F325" s="94"/>
      <c r="G325" s="95"/>
      <c r="H325" s="95"/>
      <c r="I325" s="96"/>
      <c r="J325" s="3"/>
      <c r="K325" s="93"/>
      <c r="L325" s="3"/>
      <c r="M325" s="3"/>
      <c r="N325" s="3"/>
      <c r="O325" s="3"/>
      <c r="P325" s="97"/>
      <c r="Q325" s="3"/>
      <c r="R325" s="98"/>
      <c r="S325" s="98"/>
      <c r="T325" s="98"/>
      <c r="U325" s="98"/>
      <c r="V325" s="94"/>
    </row>
    <row r="326" spans="1:22" x14ac:dyDescent="0.2">
      <c r="A326" s="3"/>
      <c r="B326" s="93"/>
      <c r="C326" s="3"/>
      <c r="D326" s="3"/>
      <c r="E326" s="3"/>
      <c r="F326" s="94"/>
      <c r="G326" s="95"/>
      <c r="H326" s="95"/>
      <c r="I326" s="96"/>
      <c r="J326" s="3"/>
      <c r="K326" s="93"/>
      <c r="L326" s="3"/>
      <c r="M326" s="3"/>
      <c r="N326" s="3"/>
      <c r="O326" s="3"/>
      <c r="P326" s="97"/>
      <c r="Q326" s="3"/>
      <c r="R326" s="98"/>
      <c r="S326" s="98"/>
      <c r="T326" s="98"/>
      <c r="U326" s="98"/>
      <c r="V326" s="94"/>
    </row>
    <row r="327" spans="1:22" x14ac:dyDescent="0.2">
      <c r="A327" s="3"/>
      <c r="B327" s="93"/>
      <c r="C327" s="3"/>
      <c r="D327" s="3"/>
      <c r="E327" s="3"/>
      <c r="F327" s="94"/>
      <c r="G327" s="95"/>
      <c r="H327" s="95"/>
      <c r="I327" s="96"/>
      <c r="J327" s="3"/>
      <c r="K327" s="93"/>
      <c r="L327" s="3"/>
      <c r="M327" s="3"/>
      <c r="N327" s="3"/>
      <c r="O327" s="3"/>
      <c r="P327" s="97"/>
      <c r="Q327" s="3"/>
      <c r="R327" s="98"/>
      <c r="S327" s="98"/>
      <c r="T327" s="98"/>
      <c r="U327" s="98"/>
      <c r="V327" s="94"/>
    </row>
    <row r="328" spans="1:22" x14ac:dyDescent="0.2">
      <c r="A328" s="3"/>
      <c r="B328" s="93"/>
      <c r="C328" s="3"/>
      <c r="D328" s="3"/>
      <c r="E328" s="3"/>
      <c r="F328" s="94"/>
      <c r="G328" s="95"/>
      <c r="H328" s="95"/>
      <c r="I328" s="96"/>
      <c r="J328" s="3"/>
      <c r="K328" s="93"/>
      <c r="L328" s="3"/>
      <c r="M328" s="3"/>
      <c r="N328" s="3"/>
      <c r="O328" s="3"/>
      <c r="P328" s="97"/>
      <c r="Q328" s="3"/>
      <c r="R328" s="98"/>
      <c r="S328" s="98"/>
      <c r="T328" s="98"/>
      <c r="U328" s="98"/>
      <c r="V328" s="94"/>
    </row>
    <row r="329" spans="1:22" x14ac:dyDescent="0.2">
      <c r="A329" s="3"/>
      <c r="B329" s="93"/>
      <c r="C329" s="3"/>
      <c r="D329" s="3"/>
      <c r="E329" s="3"/>
      <c r="F329" s="94"/>
      <c r="G329" s="95"/>
      <c r="H329" s="95"/>
      <c r="I329" s="96"/>
      <c r="J329" s="3"/>
      <c r="K329" s="93"/>
      <c r="L329" s="3"/>
      <c r="M329" s="3"/>
      <c r="N329" s="3"/>
      <c r="O329" s="3"/>
      <c r="P329" s="97"/>
      <c r="Q329" s="3"/>
      <c r="R329" s="98"/>
      <c r="S329" s="98"/>
      <c r="T329" s="98"/>
      <c r="U329" s="98"/>
      <c r="V329" s="94"/>
    </row>
    <row r="330" spans="1:22" x14ac:dyDescent="0.2">
      <c r="A330" s="3"/>
      <c r="B330" s="93"/>
      <c r="C330" s="3"/>
      <c r="D330" s="3"/>
      <c r="E330" s="3"/>
      <c r="F330" s="94"/>
      <c r="G330" s="95"/>
      <c r="H330" s="95"/>
      <c r="I330" s="96"/>
      <c r="J330" s="3"/>
      <c r="K330" s="93"/>
      <c r="L330" s="3"/>
      <c r="M330" s="3"/>
      <c r="N330" s="3"/>
      <c r="O330" s="3"/>
      <c r="P330" s="97"/>
      <c r="Q330" s="3"/>
      <c r="R330" s="98"/>
      <c r="S330" s="98"/>
      <c r="T330" s="98"/>
      <c r="U330" s="98"/>
      <c r="V330" s="94"/>
    </row>
    <row r="331" spans="1:22" x14ac:dyDescent="0.2">
      <c r="A331" s="3"/>
      <c r="B331" s="93"/>
      <c r="C331" s="3"/>
      <c r="D331" s="3"/>
      <c r="E331" s="3"/>
      <c r="F331" s="94"/>
      <c r="G331" s="95"/>
      <c r="H331" s="95"/>
      <c r="I331" s="96"/>
      <c r="J331" s="3"/>
      <c r="K331" s="93"/>
      <c r="L331" s="3"/>
      <c r="M331" s="3"/>
      <c r="N331" s="3"/>
      <c r="O331" s="3"/>
      <c r="P331" s="97"/>
      <c r="Q331" s="3"/>
      <c r="R331" s="98"/>
      <c r="S331" s="98"/>
      <c r="T331" s="98"/>
      <c r="U331" s="98"/>
      <c r="V331" s="94"/>
    </row>
    <row r="332" spans="1:22" x14ac:dyDescent="0.2">
      <c r="A332" s="3"/>
      <c r="B332" s="93"/>
      <c r="C332" s="3"/>
      <c r="D332" s="3"/>
      <c r="E332" s="103"/>
      <c r="F332" s="94"/>
      <c r="G332" s="95"/>
      <c r="H332" s="95"/>
      <c r="I332" s="96"/>
      <c r="J332" s="3"/>
      <c r="K332" s="93"/>
      <c r="L332" s="3"/>
      <c r="M332" s="3"/>
      <c r="N332" s="3"/>
      <c r="O332" s="3"/>
      <c r="P332" s="97"/>
      <c r="Q332" s="3"/>
      <c r="R332" s="98"/>
      <c r="S332" s="98"/>
      <c r="T332" s="98"/>
      <c r="U332" s="98"/>
      <c r="V332" s="94"/>
    </row>
    <row r="333" spans="1:22" x14ac:dyDescent="0.2">
      <c r="A333" s="3"/>
      <c r="B333" s="93"/>
      <c r="C333" s="3"/>
      <c r="D333" s="3"/>
      <c r="E333" s="3"/>
      <c r="F333" s="94"/>
      <c r="G333" s="95"/>
      <c r="H333" s="95"/>
      <c r="I333" s="96"/>
      <c r="J333" s="3"/>
      <c r="K333" s="93"/>
      <c r="L333" s="3"/>
      <c r="M333" s="3"/>
      <c r="N333" s="3"/>
      <c r="O333" s="3"/>
      <c r="P333" s="97"/>
      <c r="Q333" s="3"/>
      <c r="R333" s="98"/>
      <c r="S333" s="98"/>
      <c r="T333" s="98"/>
      <c r="U333" s="98"/>
      <c r="V333" s="94"/>
    </row>
    <row r="334" spans="1:22" x14ac:dyDescent="0.2">
      <c r="A334" s="3"/>
      <c r="B334" s="93"/>
      <c r="C334" s="3"/>
      <c r="D334" s="3"/>
      <c r="E334" s="3"/>
      <c r="F334" s="94"/>
      <c r="G334" s="95"/>
      <c r="H334" s="95"/>
      <c r="I334" s="96"/>
      <c r="J334" s="3"/>
      <c r="K334" s="93"/>
      <c r="L334" s="3"/>
      <c r="M334" s="3"/>
      <c r="N334" s="3"/>
      <c r="O334" s="3"/>
      <c r="P334" s="97"/>
      <c r="Q334" s="3"/>
      <c r="R334" s="98"/>
      <c r="S334" s="98"/>
      <c r="T334" s="98"/>
      <c r="U334" s="98"/>
      <c r="V334" s="94"/>
    </row>
    <row r="335" spans="1:22" x14ac:dyDescent="0.2">
      <c r="A335" s="3"/>
      <c r="B335" s="93"/>
      <c r="C335" s="3"/>
      <c r="D335" s="3"/>
      <c r="E335" s="3"/>
      <c r="F335" s="94"/>
      <c r="G335" s="95"/>
      <c r="H335" s="95"/>
      <c r="I335" s="96"/>
      <c r="J335" s="3"/>
      <c r="K335" s="93"/>
      <c r="L335" s="3"/>
      <c r="M335" s="3"/>
      <c r="N335" s="3"/>
      <c r="O335" s="3"/>
      <c r="P335" s="97"/>
      <c r="Q335" s="3"/>
      <c r="R335" s="98"/>
      <c r="S335" s="98"/>
      <c r="T335" s="98"/>
      <c r="U335" s="98"/>
      <c r="V335" s="94"/>
    </row>
    <row r="336" spans="1:22" x14ac:dyDescent="0.2">
      <c r="A336" s="3"/>
      <c r="B336" s="93"/>
      <c r="C336" s="3"/>
      <c r="D336" s="3"/>
      <c r="E336" s="3"/>
      <c r="F336" s="94"/>
      <c r="G336" s="95"/>
      <c r="H336" s="95"/>
      <c r="I336" s="96"/>
      <c r="J336" s="3"/>
      <c r="K336" s="93"/>
      <c r="L336" s="3"/>
      <c r="M336" s="3"/>
      <c r="N336" s="3"/>
      <c r="O336" s="3"/>
      <c r="P336" s="97"/>
      <c r="Q336" s="3"/>
      <c r="R336" s="98"/>
      <c r="S336" s="98"/>
      <c r="T336" s="98"/>
      <c r="U336" s="98"/>
      <c r="V336" s="94"/>
    </row>
    <row r="337" spans="1:22" x14ac:dyDescent="0.2">
      <c r="A337" s="3"/>
      <c r="B337" s="93"/>
      <c r="C337" s="3"/>
      <c r="D337" s="3"/>
      <c r="E337" s="3"/>
      <c r="F337" s="94"/>
      <c r="G337" s="95"/>
      <c r="H337" s="95"/>
      <c r="I337" s="96"/>
      <c r="J337" s="3"/>
      <c r="K337" s="93"/>
      <c r="L337" s="3"/>
      <c r="M337" s="3"/>
      <c r="N337" s="3"/>
      <c r="O337" s="3"/>
      <c r="P337" s="97"/>
      <c r="Q337" s="3"/>
      <c r="R337" s="98"/>
      <c r="S337" s="98"/>
      <c r="T337" s="98"/>
      <c r="U337" s="98"/>
      <c r="V337" s="94"/>
    </row>
    <row r="338" spans="1:22" x14ac:dyDescent="0.2">
      <c r="A338" s="3"/>
      <c r="B338" s="93"/>
      <c r="C338" s="3"/>
      <c r="D338" s="3"/>
      <c r="E338" s="3"/>
      <c r="F338" s="94"/>
      <c r="G338" s="95"/>
      <c r="H338" s="95"/>
      <c r="I338" s="96"/>
      <c r="J338" s="3"/>
      <c r="K338" s="93"/>
      <c r="L338" s="3"/>
      <c r="M338" s="3"/>
      <c r="N338" s="3"/>
      <c r="O338" s="3"/>
      <c r="P338" s="97"/>
      <c r="Q338" s="3"/>
      <c r="R338" s="98"/>
      <c r="S338" s="98"/>
      <c r="T338" s="98"/>
      <c r="U338" s="98"/>
      <c r="V338" s="94"/>
    </row>
    <row r="339" spans="1:22" x14ac:dyDescent="0.2">
      <c r="A339" s="3"/>
      <c r="B339" s="93"/>
      <c r="C339" s="3"/>
      <c r="D339" s="3"/>
      <c r="E339" s="3"/>
      <c r="F339" s="94"/>
      <c r="G339" s="95"/>
      <c r="H339" s="95"/>
      <c r="I339" s="96"/>
      <c r="J339" s="3"/>
      <c r="K339" s="93"/>
      <c r="L339" s="3"/>
      <c r="M339" s="3"/>
      <c r="N339" s="3"/>
      <c r="O339" s="3"/>
      <c r="P339" s="97"/>
      <c r="Q339" s="3"/>
      <c r="R339" s="98"/>
      <c r="S339" s="98"/>
      <c r="T339" s="98"/>
      <c r="U339" s="98"/>
      <c r="V339" s="94"/>
    </row>
    <row r="340" spans="1:22" x14ac:dyDescent="0.2">
      <c r="A340" s="3"/>
      <c r="B340" s="93"/>
      <c r="C340" s="3"/>
      <c r="D340" s="3"/>
      <c r="E340" s="3"/>
      <c r="F340" s="94"/>
      <c r="G340" s="95"/>
      <c r="H340" s="95"/>
      <c r="I340" s="96"/>
      <c r="J340" s="3"/>
      <c r="K340" s="93"/>
      <c r="L340" s="3"/>
      <c r="M340" s="3"/>
      <c r="N340" s="3"/>
      <c r="O340" s="3"/>
      <c r="P340" s="97"/>
      <c r="Q340" s="3"/>
      <c r="R340" s="98"/>
      <c r="S340" s="98"/>
      <c r="T340" s="98"/>
      <c r="U340" s="98"/>
      <c r="V340" s="94"/>
    </row>
    <row r="341" spans="1:22" x14ac:dyDescent="0.2">
      <c r="A341" s="3"/>
      <c r="B341" s="93"/>
      <c r="C341" s="3"/>
      <c r="D341" s="3"/>
      <c r="E341" s="3"/>
      <c r="F341" s="94"/>
      <c r="G341" s="95"/>
      <c r="H341" s="95"/>
      <c r="I341" s="96"/>
      <c r="J341" s="3"/>
      <c r="K341" s="93"/>
      <c r="L341" s="3"/>
      <c r="M341" s="3"/>
      <c r="N341" s="3"/>
      <c r="O341" s="3"/>
      <c r="P341" s="97"/>
      <c r="Q341" s="3"/>
      <c r="R341" s="98"/>
      <c r="S341" s="98"/>
      <c r="T341" s="98"/>
      <c r="U341" s="98"/>
      <c r="V341" s="94"/>
    </row>
    <row r="342" spans="1:22" x14ac:dyDescent="0.2">
      <c r="A342" s="3"/>
      <c r="B342" s="93"/>
      <c r="C342" s="3"/>
      <c r="D342" s="3"/>
      <c r="E342" s="3"/>
      <c r="F342" s="94"/>
      <c r="G342" s="95"/>
      <c r="H342" s="95"/>
      <c r="I342" s="96"/>
      <c r="J342" s="3"/>
      <c r="K342" s="93"/>
      <c r="L342" s="3"/>
      <c r="M342" s="3"/>
      <c r="N342" s="3"/>
      <c r="O342" s="3"/>
      <c r="P342" s="97"/>
      <c r="Q342" s="3"/>
      <c r="R342" s="98"/>
      <c r="S342" s="98"/>
      <c r="T342" s="98"/>
      <c r="U342" s="98"/>
      <c r="V342" s="94"/>
    </row>
    <row r="343" spans="1:22" x14ac:dyDescent="0.2">
      <c r="A343" s="3"/>
      <c r="B343" s="93"/>
      <c r="C343" s="3"/>
      <c r="D343" s="3"/>
      <c r="E343" s="3"/>
      <c r="F343" s="94"/>
      <c r="G343" s="95"/>
      <c r="H343" s="95"/>
      <c r="I343" s="96"/>
      <c r="J343" s="3"/>
      <c r="K343" s="93"/>
      <c r="L343" s="3"/>
      <c r="M343" s="3"/>
      <c r="N343" s="3"/>
      <c r="O343" s="3"/>
      <c r="P343" s="97"/>
      <c r="Q343" s="3"/>
      <c r="R343" s="98"/>
      <c r="S343" s="98"/>
      <c r="T343" s="98"/>
      <c r="U343" s="98"/>
      <c r="V343" s="94"/>
    </row>
    <row r="344" spans="1:22" x14ac:dyDescent="0.2">
      <c r="A344" s="3"/>
      <c r="B344" s="93"/>
      <c r="C344" s="3"/>
      <c r="D344" s="3"/>
      <c r="E344" s="3"/>
      <c r="F344" s="94"/>
      <c r="G344" s="95"/>
      <c r="H344" s="95"/>
      <c r="I344" s="96"/>
      <c r="J344" s="3"/>
      <c r="K344" s="93"/>
      <c r="L344" s="3"/>
      <c r="M344" s="3"/>
      <c r="N344" s="3"/>
      <c r="O344" s="3"/>
      <c r="P344" s="97"/>
      <c r="Q344" s="3"/>
      <c r="R344" s="98"/>
      <c r="S344" s="98"/>
      <c r="T344" s="98"/>
      <c r="U344" s="98"/>
      <c r="V344" s="94"/>
    </row>
    <row r="345" spans="1:22" x14ac:dyDescent="0.2">
      <c r="A345" s="3"/>
      <c r="B345" s="93"/>
      <c r="C345" s="3"/>
      <c r="D345" s="3"/>
      <c r="E345" s="3"/>
      <c r="F345" s="94"/>
      <c r="G345" s="95"/>
      <c r="H345" s="95"/>
      <c r="I345" s="96"/>
      <c r="J345" s="3"/>
      <c r="K345" s="93"/>
      <c r="L345" s="3"/>
      <c r="M345" s="3"/>
      <c r="N345" s="3"/>
      <c r="O345" s="3"/>
      <c r="P345" s="97"/>
      <c r="Q345" s="3"/>
      <c r="R345" s="98"/>
      <c r="S345" s="98"/>
      <c r="T345" s="98"/>
      <c r="U345" s="98"/>
      <c r="V345" s="94"/>
    </row>
    <row r="346" spans="1:22" x14ac:dyDescent="0.2">
      <c r="A346" s="3"/>
      <c r="B346" s="93"/>
      <c r="C346" s="3"/>
      <c r="D346" s="3"/>
      <c r="E346" s="3"/>
      <c r="F346" s="94"/>
      <c r="G346" s="95"/>
      <c r="H346" s="95"/>
      <c r="I346" s="96"/>
      <c r="J346" s="3"/>
      <c r="K346" s="93"/>
      <c r="L346" s="3"/>
      <c r="M346" s="3"/>
      <c r="N346" s="3"/>
      <c r="O346" s="3"/>
      <c r="P346" s="97"/>
      <c r="Q346" s="3"/>
      <c r="R346" s="98"/>
      <c r="S346" s="98"/>
      <c r="T346" s="98"/>
      <c r="U346" s="98"/>
      <c r="V346" s="94"/>
    </row>
    <row r="347" spans="1:22" x14ac:dyDescent="0.2">
      <c r="A347" s="3"/>
      <c r="B347" s="93"/>
      <c r="C347" s="3"/>
      <c r="D347" s="3"/>
      <c r="E347" s="103"/>
      <c r="F347" s="94"/>
      <c r="G347" s="95"/>
      <c r="H347" s="95"/>
      <c r="I347" s="96"/>
      <c r="J347" s="3"/>
      <c r="K347" s="93"/>
      <c r="L347" s="3"/>
      <c r="M347" s="3"/>
      <c r="N347" s="3"/>
      <c r="O347" s="3"/>
      <c r="P347" s="97"/>
      <c r="Q347" s="3"/>
      <c r="R347" s="98"/>
      <c r="S347" s="98"/>
      <c r="T347" s="98"/>
      <c r="U347" s="98"/>
      <c r="V347" s="94"/>
    </row>
    <row r="348" spans="1:22" x14ac:dyDescent="0.2">
      <c r="A348" s="3"/>
      <c r="B348" s="93"/>
      <c r="C348" s="3"/>
      <c r="D348" s="3"/>
      <c r="E348" s="3"/>
      <c r="F348" s="94"/>
      <c r="G348" s="95"/>
      <c r="H348" s="95"/>
      <c r="I348" s="96"/>
      <c r="J348" s="3"/>
      <c r="K348" s="93"/>
      <c r="L348" s="3"/>
      <c r="M348" s="3"/>
      <c r="N348" s="3"/>
      <c r="O348" s="3"/>
      <c r="P348" s="97"/>
      <c r="Q348" s="3"/>
      <c r="R348" s="98"/>
      <c r="S348" s="98"/>
      <c r="T348" s="98"/>
      <c r="U348" s="98"/>
      <c r="V348" s="94"/>
    </row>
    <row r="349" spans="1:22" x14ac:dyDescent="0.2">
      <c r="A349" s="3"/>
      <c r="B349" s="93"/>
      <c r="C349" s="3"/>
      <c r="D349" s="3"/>
      <c r="E349" s="3"/>
      <c r="F349" s="94"/>
      <c r="G349" s="95"/>
      <c r="H349" s="95"/>
      <c r="I349" s="96"/>
      <c r="J349" s="3"/>
      <c r="K349" s="93"/>
      <c r="L349" s="3"/>
      <c r="M349" s="3"/>
      <c r="N349" s="3"/>
      <c r="O349" s="3"/>
      <c r="P349" s="97"/>
      <c r="Q349" s="3"/>
      <c r="R349" s="98"/>
      <c r="S349" s="98"/>
      <c r="T349" s="98"/>
      <c r="U349" s="98"/>
      <c r="V349" s="94"/>
    </row>
    <row r="350" spans="1:22" x14ac:dyDescent="0.2">
      <c r="A350" s="3"/>
      <c r="B350" s="93"/>
      <c r="C350" s="3"/>
      <c r="D350" s="3"/>
      <c r="E350" s="3"/>
      <c r="F350" s="94"/>
      <c r="G350" s="95"/>
      <c r="H350" s="95"/>
      <c r="I350" s="96"/>
      <c r="J350" s="3"/>
      <c r="K350" s="93"/>
      <c r="L350" s="3"/>
      <c r="M350" s="3"/>
      <c r="N350" s="3"/>
      <c r="O350" s="3"/>
      <c r="P350" s="97"/>
      <c r="Q350" s="3"/>
      <c r="R350" s="98"/>
      <c r="S350" s="98"/>
      <c r="T350" s="98"/>
      <c r="U350" s="98"/>
      <c r="V350" s="94"/>
    </row>
    <row r="351" spans="1:22" x14ac:dyDescent="0.2">
      <c r="A351" s="3"/>
      <c r="B351" s="93"/>
      <c r="C351" s="3"/>
      <c r="D351" s="3"/>
      <c r="E351" s="3"/>
      <c r="F351" s="94"/>
      <c r="G351" s="95"/>
      <c r="H351" s="95"/>
      <c r="I351" s="96"/>
      <c r="J351" s="3"/>
      <c r="K351" s="93"/>
      <c r="L351" s="3"/>
      <c r="M351" s="3"/>
      <c r="N351" s="3"/>
      <c r="O351" s="3"/>
      <c r="P351" s="97"/>
      <c r="Q351" s="3"/>
      <c r="R351" s="98"/>
      <c r="S351" s="98"/>
      <c r="T351" s="98"/>
      <c r="U351" s="98"/>
      <c r="V351" s="94"/>
    </row>
    <row r="352" spans="1:22" x14ac:dyDescent="0.2">
      <c r="A352" s="3"/>
      <c r="B352" s="93"/>
      <c r="C352" s="3"/>
      <c r="D352" s="3"/>
      <c r="E352" s="3"/>
      <c r="F352" s="94"/>
      <c r="G352" s="95"/>
      <c r="H352" s="95"/>
      <c r="I352" s="96"/>
      <c r="J352" s="3"/>
      <c r="K352" s="93"/>
      <c r="L352" s="3"/>
      <c r="M352" s="3"/>
      <c r="N352" s="3"/>
      <c r="O352" s="3"/>
      <c r="P352" s="97"/>
      <c r="Q352" s="3"/>
      <c r="R352" s="98"/>
      <c r="S352" s="98"/>
      <c r="T352" s="98"/>
      <c r="U352" s="98"/>
      <c r="V352" s="94"/>
    </row>
    <row r="353" spans="1:22" x14ac:dyDescent="0.2">
      <c r="A353" s="3"/>
      <c r="B353" s="93"/>
      <c r="C353" s="3"/>
      <c r="D353" s="3"/>
      <c r="E353" s="3"/>
      <c r="F353" s="94"/>
      <c r="G353" s="95"/>
      <c r="H353" s="95"/>
      <c r="I353" s="96"/>
      <c r="J353" s="3"/>
      <c r="K353" s="93"/>
      <c r="L353" s="3"/>
      <c r="M353" s="3"/>
      <c r="N353" s="3"/>
      <c r="O353" s="3"/>
      <c r="P353" s="97"/>
      <c r="Q353" s="3"/>
      <c r="R353" s="98"/>
      <c r="S353" s="98"/>
      <c r="T353" s="98"/>
      <c r="U353" s="98"/>
      <c r="V353" s="94"/>
    </row>
    <row r="354" spans="1:22" x14ac:dyDescent="0.2">
      <c r="A354" s="3"/>
      <c r="B354" s="93"/>
      <c r="C354" s="3"/>
      <c r="D354" s="3"/>
      <c r="E354" s="3"/>
      <c r="F354" s="94"/>
      <c r="G354" s="95"/>
      <c r="H354" s="95"/>
      <c r="I354" s="96"/>
      <c r="J354" s="3"/>
      <c r="K354" s="93"/>
      <c r="L354" s="3"/>
      <c r="M354" s="3"/>
      <c r="N354" s="3"/>
      <c r="O354" s="3"/>
      <c r="P354" s="97"/>
      <c r="Q354" s="3"/>
      <c r="R354" s="98"/>
      <c r="S354" s="98"/>
      <c r="T354" s="98"/>
      <c r="U354" s="98"/>
      <c r="V354" s="94"/>
    </row>
    <row r="355" spans="1:22" x14ac:dyDescent="0.2">
      <c r="A355" s="3"/>
      <c r="B355" s="93"/>
      <c r="C355" s="3"/>
      <c r="D355" s="3"/>
      <c r="E355" s="3"/>
      <c r="F355" s="94"/>
      <c r="G355" s="95"/>
      <c r="H355" s="95"/>
      <c r="I355" s="96"/>
      <c r="J355" s="3"/>
      <c r="K355" s="93"/>
      <c r="L355" s="3"/>
      <c r="M355" s="3"/>
      <c r="N355" s="3"/>
      <c r="O355" s="3"/>
      <c r="P355" s="97"/>
      <c r="Q355" s="3"/>
      <c r="R355" s="98"/>
      <c r="S355" s="98"/>
      <c r="T355" s="98"/>
      <c r="U355" s="98"/>
      <c r="V355" s="94"/>
    </row>
    <row r="356" spans="1:22" x14ac:dyDescent="0.2">
      <c r="A356" s="3"/>
      <c r="B356" s="93"/>
      <c r="C356" s="3"/>
      <c r="D356" s="3"/>
      <c r="E356" s="3"/>
      <c r="F356" s="94"/>
      <c r="G356" s="95"/>
      <c r="H356" s="95"/>
      <c r="I356" s="96"/>
      <c r="J356" s="3"/>
      <c r="K356" s="93"/>
      <c r="L356" s="3"/>
      <c r="M356" s="3"/>
      <c r="N356" s="3"/>
      <c r="O356" s="3"/>
      <c r="P356" s="97"/>
      <c r="Q356" s="3"/>
      <c r="R356" s="98"/>
      <c r="S356" s="98"/>
      <c r="T356" s="98"/>
      <c r="U356" s="98"/>
      <c r="V356" s="94"/>
    </row>
    <row r="357" spans="1:22" x14ac:dyDescent="0.2">
      <c r="A357" s="3"/>
      <c r="B357" s="93"/>
      <c r="C357" s="3"/>
      <c r="D357" s="3"/>
      <c r="E357" s="3"/>
      <c r="F357" s="94"/>
      <c r="G357" s="95"/>
      <c r="H357" s="95"/>
      <c r="I357" s="96"/>
      <c r="J357" s="3"/>
      <c r="K357" s="93"/>
      <c r="L357" s="3"/>
      <c r="M357" s="3"/>
      <c r="N357" s="3"/>
      <c r="O357" s="3"/>
      <c r="P357" s="97"/>
      <c r="Q357" s="3"/>
      <c r="R357" s="98"/>
      <c r="S357" s="98"/>
      <c r="T357" s="98"/>
      <c r="U357" s="98"/>
      <c r="V357" s="94"/>
    </row>
    <row r="358" spans="1:22" x14ac:dyDescent="0.2">
      <c r="A358" s="3"/>
      <c r="B358" s="93"/>
      <c r="C358" s="3"/>
      <c r="D358" s="3"/>
      <c r="E358" s="3"/>
      <c r="F358" s="94"/>
      <c r="G358" s="95"/>
      <c r="H358" s="95"/>
      <c r="I358" s="96"/>
      <c r="J358" s="3"/>
      <c r="K358" s="93"/>
      <c r="L358" s="3"/>
      <c r="M358" s="3"/>
      <c r="N358" s="3"/>
      <c r="O358" s="3"/>
      <c r="P358" s="97"/>
      <c r="Q358" s="3"/>
      <c r="R358" s="98"/>
      <c r="S358" s="98"/>
      <c r="T358" s="98"/>
      <c r="U358" s="98"/>
      <c r="V358" s="94"/>
    </row>
    <row r="359" spans="1:22" x14ac:dyDescent="0.2">
      <c r="A359" s="3"/>
      <c r="B359" s="93"/>
      <c r="C359" s="3"/>
      <c r="D359" s="3"/>
      <c r="E359" s="3"/>
      <c r="F359" s="94"/>
      <c r="G359" s="95"/>
      <c r="H359" s="95"/>
      <c r="I359" s="96"/>
      <c r="J359" s="3"/>
      <c r="K359" s="93"/>
      <c r="L359" s="3"/>
      <c r="M359" s="3"/>
      <c r="N359" s="3"/>
      <c r="O359" s="3"/>
      <c r="P359" s="97"/>
      <c r="Q359" s="3"/>
      <c r="R359" s="98"/>
      <c r="S359" s="98"/>
      <c r="T359" s="98"/>
      <c r="U359" s="98"/>
      <c r="V359" s="94"/>
    </row>
    <row r="360" spans="1:22" x14ac:dyDescent="0.2">
      <c r="A360" s="3"/>
      <c r="B360" s="93"/>
      <c r="C360" s="3"/>
      <c r="D360" s="3"/>
      <c r="E360" s="3"/>
      <c r="F360" s="94"/>
      <c r="G360" s="95"/>
      <c r="H360" s="95"/>
      <c r="I360" s="96"/>
      <c r="J360" s="3"/>
      <c r="K360" s="93"/>
      <c r="L360" s="3"/>
      <c r="M360" s="3"/>
      <c r="N360" s="3"/>
      <c r="O360" s="3"/>
      <c r="P360" s="97"/>
      <c r="Q360" s="3"/>
      <c r="R360" s="98"/>
      <c r="S360" s="98"/>
      <c r="T360" s="98"/>
      <c r="U360" s="98"/>
      <c r="V360" s="94"/>
    </row>
    <row r="361" spans="1:22" x14ac:dyDescent="0.2">
      <c r="A361" s="3"/>
      <c r="B361" s="93"/>
      <c r="C361" s="3"/>
      <c r="D361" s="3"/>
      <c r="E361" s="3"/>
      <c r="F361" s="94"/>
      <c r="G361" s="95"/>
      <c r="H361" s="95"/>
      <c r="I361" s="96"/>
      <c r="J361" s="3"/>
      <c r="K361" s="93"/>
      <c r="L361" s="3"/>
      <c r="M361" s="3"/>
      <c r="N361" s="3"/>
      <c r="O361" s="3"/>
      <c r="P361" s="97"/>
      <c r="Q361" s="3"/>
      <c r="R361" s="98"/>
      <c r="S361" s="98"/>
      <c r="T361" s="98"/>
      <c r="U361" s="98"/>
      <c r="V361" s="94"/>
    </row>
    <row r="362" spans="1:22" x14ac:dyDescent="0.2">
      <c r="A362" s="3"/>
      <c r="B362" s="93"/>
      <c r="C362" s="3"/>
      <c r="D362" s="3"/>
      <c r="E362" s="103"/>
      <c r="F362" s="94"/>
      <c r="G362" s="95"/>
      <c r="H362" s="95"/>
      <c r="I362" s="96"/>
      <c r="J362" s="3"/>
      <c r="K362" s="93"/>
      <c r="L362" s="3"/>
      <c r="M362" s="3"/>
      <c r="N362" s="3"/>
      <c r="O362" s="3"/>
      <c r="P362" s="97"/>
      <c r="Q362" s="3"/>
      <c r="R362" s="98"/>
      <c r="S362" s="98"/>
      <c r="T362" s="98"/>
      <c r="U362" s="98"/>
      <c r="V362" s="94"/>
    </row>
    <row r="363" spans="1:22" x14ac:dyDescent="0.2">
      <c r="A363" s="3"/>
      <c r="B363" s="93"/>
      <c r="C363" s="3"/>
      <c r="D363" s="3"/>
      <c r="E363" s="3"/>
      <c r="F363" s="94"/>
      <c r="G363" s="95"/>
      <c r="H363" s="95"/>
      <c r="I363" s="96"/>
      <c r="J363" s="3"/>
      <c r="K363" s="93"/>
      <c r="L363" s="3"/>
      <c r="M363" s="3"/>
      <c r="N363" s="3"/>
      <c r="O363" s="3"/>
      <c r="P363" s="97"/>
      <c r="Q363" s="3"/>
      <c r="R363" s="98"/>
      <c r="S363" s="98"/>
      <c r="T363" s="98"/>
      <c r="U363" s="98"/>
      <c r="V363" s="94"/>
    </row>
    <row r="364" spans="1:22" x14ac:dyDescent="0.2">
      <c r="A364" s="3"/>
      <c r="B364" s="93"/>
      <c r="C364" s="3"/>
      <c r="D364" s="3"/>
      <c r="E364" s="3"/>
      <c r="F364" s="94"/>
      <c r="G364" s="95"/>
      <c r="H364" s="95"/>
      <c r="I364" s="96"/>
      <c r="J364" s="3"/>
      <c r="K364" s="93"/>
      <c r="L364" s="3"/>
      <c r="M364" s="3"/>
      <c r="N364" s="3"/>
      <c r="O364" s="3"/>
      <c r="P364" s="97"/>
      <c r="Q364" s="3"/>
      <c r="R364" s="98"/>
      <c r="S364" s="98"/>
      <c r="T364" s="98"/>
      <c r="U364" s="98"/>
      <c r="V364" s="94"/>
    </row>
    <row r="365" spans="1:22" x14ac:dyDescent="0.2">
      <c r="A365" s="3"/>
      <c r="B365" s="93"/>
      <c r="C365" s="3"/>
      <c r="D365" s="3"/>
      <c r="E365" s="3"/>
      <c r="F365" s="94"/>
      <c r="G365" s="95"/>
      <c r="H365" s="95"/>
      <c r="I365" s="96"/>
      <c r="J365" s="3"/>
      <c r="K365" s="93"/>
      <c r="L365" s="3"/>
      <c r="M365" s="3"/>
      <c r="N365" s="3"/>
      <c r="O365" s="3"/>
      <c r="P365" s="97"/>
      <c r="Q365" s="3"/>
      <c r="R365" s="98"/>
      <c r="S365" s="98"/>
      <c r="T365" s="98"/>
      <c r="U365" s="98"/>
      <c r="V365" s="94"/>
    </row>
    <row r="366" spans="1:22" x14ac:dyDescent="0.2">
      <c r="A366" s="3"/>
      <c r="B366" s="93"/>
      <c r="C366" s="3"/>
      <c r="D366" s="3"/>
      <c r="E366" s="3"/>
      <c r="F366" s="94"/>
      <c r="G366" s="95"/>
      <c r="H366" s="95"/>
      <c r="I366" s="96"/>
      <c r="J366" s="3"/>
      <c r="K366" s="93"/>
      <c r="L366" s="3"/>
      <c r="M366" s="3"/>
      <c r="N366" s="3"/>
      <c r="O366" s="3"/>
      <c r="P366" s="97"/>
      <c r="Q366" s="3"/>
      <c r="R366" s="98"/>
      <c r="S366" s="98"/>
      <c r="T366" s="98"/>
      <c r="U366" s="98"/>
      <c r="V366" s="94"/>
    </row>
    <row r="367" spans="1:22" x14ac:dyDescent="0.2">
      <c r="A367" s="3"/>
      <c r="B367" s="93"/>
      <c r="C367" s="3"/>
      <c r="D367" s="3"/>
      <c r="E367" s="3"/>
      <c r="F367" s="94"/>
      <c r="G367" s="95"/>
      <c r="H367" s="95"/>
      <c r="I367" s="96"/>
      <c r="J367" s="3"/>
      <c r="K367" s="93"/>
      <c r="L367" s="3"/>
      <c r="M367" s="3"/>
      <c r="N367" s="3"/>
      <c r="O367" s="3"/>
      <c r="P367" s="97"/>
      <c r="Q367" s="3"/>
      <c r="R367" s="98"/>
      <c r="S367" s="98"/>
      <c r="T367" s="98"/>
      <c r="U367" s="98"/>
      <c r="V367" s="94"/>
    </row>
    <row r="368" spans="1:22" x14ac:dyDescent="0.2">
      <c r="A368" s="3"/>
      <c r="B368" s="93"/>
      <c r="C368" s="3"/>
      <c r="D368" s="3"/>
      <c r="E368" s="3"/>
      <c r="F368" s="94"/>
      <c r="G368" s="95"/>
      <c r="H368" s="95"/>
      <c r="I368" s="96"/>
      <c r="J368" s="3"/>
      <c r="K368" s="93"/>
      <c r="L368" s="3"/>
      <c r="M368" s="3"/>
      <c r="N368" s="3"/>
      <c r="O368" s="3"/>
      <c r="P368" s="97"/>
      <c r="Q368" s="3"/>
      <c r="R368" s="98"/>
      <c r="S368" s="98"/>
      <c r="T368" s="98"/>
      <c r="U368" s="98"/>
      <c r="V368" s="94"/>
    </row>
    <row r="369" spans="1:22" x14ac:dyDescent="0.2">
      <c r="A369" s="3"/>
      <c r="B369" s="93"/>
      <c r="C369" s="3"/>
      <c r="D369" s="3"/>
      <c r="E369" s="3"/>
      <c r="F369" s="94"/>
      <c r="G369" s="95"/>
      <c r="H369" s="95"/>
      <c r="I369" s="96"/>
      <c r="J369" s="3"/>
      <c r="K369" s="93"/>
      <c r="L369" s="3"/>
      <c r="M369" s="3"/>
      <c r="N369" s="3"/>
      <c r="O369" s="3"/>
      <c r="P369" s="97"/>
      <c r="Q369" s="3"/>
      <c r="R369" s="98"/>
      <c r="S369" s="98"/>
      <c r="T369" s="98"/>
      <c r="U369" s="98"/>
      <c r="V369" s="94"/>
    </row>
    <row r="370" spans="1:22" x14ac:dyDescent="0.2">
      <c r="A370" s="3"/>
      <c r="B370" s="93"/>
      <c r="C370" s="3"/>
      <c r="D370" s="3"/>
      <c r="E370" s="3"/>
      <c r="F370" s="94"/>
      <c r="G370" s="95"/>
      <c r="H370" s="95"/>
      <c r="I370" s="96"/>
      <c r="J370" s="3"/>
      <c r="K370" s="93"/>
      <c r="L370" s="3"/>
      <c r="M370" s="3"/>
      <c r="N370" s="3"/>
      <c r="O370" s="3"/>
      <c r="P370" s="97"/>
      <c r="Q370" s="3"/>
      <c r="R370" s="98"/>
      <c r="S370" s="98"/>
      <c r="T370" s="98"/>
      <c r="U370" s="98"/>
      <c r="V370" s="94"/>
    </row>
    <row r="371" spans="1:22" x14ac:dyDescent="0.2">
      <c r="A371" s="3"/>
      <c r="B371" s="93"/>
      <c r="C371" s="3"/>
      <c r="D371" s="3"/>
      <c r="E371" s="3"/>
      <c r="F371" s="94"/>
      <c r="G371" s="95"/>
      <c r="H371" s="95"/>
      <c r="I371" s="96"/>
      <c r="J371" s="3"/>
      <c r="K371" s="93"/>
      <c r="L371" s="3"/>
      <c r="M371" s="3"/>
      <c r="N371" s="3"/>
      <c r="O371" s="3"/>
      <c r="P371" s="97"/>
      <c r="Q371" s="3"/>
      <c r="R371" s="98"/>
      <c r="S371" s="98"/>
      <c r="T371" s="98"/>
      <c r="U371" s="98"/>
      <c r="V371" s="94"/>
    </row>
    <row r="372" spans="1:22" x14ac:dyDescent="0.2">
      <c r="A372" s="3"/>
      <c r="B372" s="93"/>
      <c r="C372" s="3"/>
      <c r="D372" s="3"/>
      <c r="E372" s="3"/>
      <c r="F372" s="94"/>
      <c r="G372" s="95"/>
      <c r="H372" s="95"/>
      <c r="I372" s="96"/>
      <c r="J372" s="3"/>
      <c r="K372" s="93"/>
      <c r="L372" s="3"/>
      <c r="M372" s="3"/>
      <c r="N372" s="3"/>
      <c r="O372" s="3"/>
      <c r="P372" s="97"/>
      <c r="Q372" s="3"/>
      <c r="R372" s="98"/>
      <c r="S372" s="98"/>
      <c r="T372" s="98"/>
      <c r="U372" s="98"/>
      <c r="V372" s="94"/>
    </row>
    <row r="373" spans="1:22" x14ac:dyDescent="0.2">
      <c r="A373" s="3"/>
      <c r="B373" s="93"/>
      <c r="C373" s="3"/>
      <c r="D373" s="3"/>
      <c r="E373" s="3"/>
      <c r="F373" s="94"/>
      <c r="G373" s="95"/>
      <c r="H373" s="95"/>
      <c r="I373" s="96"/>
      <c r="J373" s="3"/>
      <c r="K373" s="93"/>
      <c r="L373" s="3"/>
      <c r="M373" s="3"/>
      <c r="N373" s="3"/>
      <c r="O373" s="3"/>
      <c r="P373" s="97"/>
      <c r="Q373" s="3"/>
      <c r="R373" s="98"/>
      <c r="S373" s="98"/>
      <c r="T373" s="98"/>
      <c r="U373" s="98"/>
      <c r="V373" s="94"/>
    </row>
    <row r="374" spans="1:22" x14ac:dyDescent="0.2">
      <c r="A374" s="3"/>
      <c r="B374" s="93"/>
      <c r="C374" s="3"/>
      <c r="D374" s="3"/>
      <c r="E374" s="3"/>
      <c r="F374" s="94"/>
      <c r="G374" s="95"/>
      <c r="H374" s="95"/>
      <c r="I374" s="96"/>
      <c r="J374" s="3"/>
      <c r="K374" s="93"/>
      <c r="L374" s="3"/>
      <c r="M374" s="3"/>
      <c r="N374" s="3"/>
      <c r="O374" s="3"/>
      <c r="P374" s="97"/>
      <c r="Q374" s="3"/>
      <c r="R374" s="98"/>
      <c r="S374" s="98"/>
      <c r="T374" s="98"/>
      <c r="U374" s="98"/>
      <c r="V374" s="94"/>
    </row>
    <row r="375" spans="1:22" x14ac:dyDescent="0.2">
      <c r="A375" s="3"/>
      <c r="B375" s="93"/>
      <c r="C375" s="3"/>
      <c r="D375" s="3"/>
      <c r="E375" s="3"/>
      <c r="F375" s="94"/>
      <c r="G375" s="95"/>
      <c r="H375" s="95"/>
      <c r="I375" s="96"/>
      <c r="J375" s="3"/>
      <c r="K375" s="93"/>
      <c r="L375" s="3"/>
      <c r="M375" s="3"/>
      <c r="N375" s="3"/>
      <c r="O375" s="3"/>
      <c r="P375" s="97"/>
      <c r="Q375" s="3"/>
      <c r="R375" s="98"/>
      <c r="S375" s="98"/>
      <c r="T375" s="98"/>
      <c r="U375" s="98"/>
      <c r="V375" s="94"/>
    </row>
    <row r="376" spans="1:22" x14ac:dyDescent="0.2">
      <c r="A376" s="3"/>
      <c r="B376" s="93"/>
      <c r="C376" s="3"/>
      <c r="D376" s="3"/>
      <c r="E376" s="3"/>
      <c r="F376" s="94"/>
      <c r="G376" s="95"/>
      <c r="H376" s="95"/>
      <c r="I376" s="96"/>
      <c r="J376" s="3"/>
      <c r="K376" s="93"/>
      <c r="L376" s="3"/>
      <c r="M376" s="3"/>
      <c r="N376" s="3"/>
      <c r="O376" s="3"/>
      <c r="P376" s="97"/>
      <c r="Q376" s="3"/>
      <c r="R376" s="98"/>
      <c r="S376" s="98"/>
      <c r="T376" s="98"/>
      <c r="U376" s="98"/>
      <c r="V376" s="94"/>
    </row>
    <row r="377" spans="1:22" x14ac:dyDescent="0.2">
      <c r="A377" s="3"/>
      <c r="B377" s="93"/>
      <c r="C377" s="3"/>
      <c r="D377" s="3"/>
      <c r="E377" s="103"/>
      <c r="F377" s="94"/>
      <c r="G377" s="95"/>
      <c r="H377" s="95"/>
      <c r="I377" s="96"/>
      <c r="J377" s="3"/>
      <c r="K377" s="93"/>
      <c r="L377" s="3"/>
      <c r="M377" s="3"/>
      <c r="N377" s="3"/>
      <c r="O377" s="3"/>
      <c r="P377" s="97"/>
      <c r="Q377" s="3"/>
      <c r="R377" s="98"/>
      <c r="S377" s="98"/>
      <c r="T377" s="98"/>
      <c r="U377" s="98"/>
      <c r="V377" s="94"/>
    </row>
    <row r="378" spans="1:22" x14ac:dyDescent="0.2">
      <c r="A378" s="3"/>
      <c r="B378" s="93"/>
      <c r="C378" s="3"/>
      <c r="D378" s="3"/>
      <c r="E378" s="3"/>
      <c r="F378" s="94"/>
      <c r="G378" s="95"/>
      <c r="H378" s="95"/>
      <c r="I378" s="96"/>
      <c r="J378" s="3"/>
      <c r="K378" s="93"/>
      <c r="L378" s="3"/>
      <c r="M378" s="3"/>
      <c r="N378" s="3"/>
      <c r="O378" s="3"/>
      <c r="P378" s="97"/>
      <c r="Q378" s="3"/>
      <c r="R378" s="98"/>
      <c r="S378" s="98"/>
      <c r="T378" s="98"/>
      <c r="U378" s="98"/>
      <c r="V378" s="94"/>
    </row>
    <row r="379" spans="1:22" x14ac:dyDescent="0.2">
      <c r="A379" s="3"/>
      <c r="B379" s="93"/>
      <c r="C379" s="3"/>
      <c r="D379" s="3"/>
      <c r="E379" s="3"/>
      <c r="F379" s="94"/>
      <c r="G379" s="95"/>
      <c r="H379" s="95"/>
      <c r="I379" s="96"/>
      <c r="J379" s="3"/>
      <c r="K379" s="93"/>
      <c r="L379" s="3"/>
      <c r="M379" s="3"/>
      <c r="N379" s="3"/>
      <c r="O379" s="3"/>
      <c r="P379" s="97"/>
      <c r="Q379" s="3"/>
      <c r="R379" s="98"/>
      <c r="S379" s="98"/>
      <c r="T379" s="98"/>
      <c r="U379" s="98"/>
      <c r="V379" s="94"/>
    </row>
    <row r="380" spans="1:22" x14ac:dyDescent="0.2">
      <c r="A380" s="3"/>
      <c r="B380" s="93"/>
      <c r="C380" s="3"/>
      <c r="D380" s="3"/>
      <c r="E380" s="3"/>
      <c r="F380" s="94"/>
      <c r="G380" s="95"/>
      <c r="H380" s="95"/>
      <c r="I380" s="96"/>
      <c r="J380" s="3"/>
      <c r="K380" s="93"/>
      <c r="L380" s="3"/>
      <c r="M380" s="3"/>
      <c r="N380" s="3"/>
      <c r="O380" s="3"/>
      <c r="P380" s="97"/>
      <c r="Q380" s="3"/>
      <c r="R380" s="98"/>
      <c r="S380" s="98"/>
      <c r="T380" s="98"/>
      <c r="U380" s="98"/>
      <c r="V380" s="94"/>
    </row>
    <row r="381" spans="1:22" x14ac:dyDescent="0.2">
      <c r="A381" s="3"/>
      <c r="B381" s="93"/>
      <c r="C381" s="3"/>
      <c r="D381" s="3"/>
      <c r="E381" s="3"/>
      <c r="F381" s="94"/>
      <c r="G381" s="95"/>
      <c r="H381" s="95"/>
      <c r="I381" s="96"/>
      <c r="J381" s="3"/>
      <c r="K381" s="93"/>
      <c r="L381" s="3"/>
      <c r="M381" s="3"/>
      <c r="N381" s="3"/>
      <c r="O381" s="3"/>
      <c r="P381" s="97"/>
      <c r="Q381" s="3"/>
      <c r="R381" s="98"/>
      <c r="S381" s="98"/>
      <c r="T381" s="98"/>
      <c r="U381" s="98"/>
      <c r="V381" s="94"/>
    </row>
    <row r="382" spans="1:22" x14ac:dyDescent="0.2">
      <c r="A382" s="3"/>
      <c r="B382" s="93"/>
      <c r="C382" s="3"/>
      <c r="D382" s="3"/>
      <c r="E382" s="3"/>
      <c r="F382" s="94"/>
      <c r="G382" s="95"/>
      <c r="H382" s="95"/>
      <c r="I382" s="96"/>
      <c r="J382" s="3"/>
      <c r="K382" s="93"/>
      <c r="L382" s="3"/>
      <c r="M382" s="3"/>
      <c r="N382" s="3"/>
      <c r="O382" s="3"/>
      <c r="P382" s="97"/>
      <c r="Q382" s="3"/>
      <c r="R382" s="98"/>
      <c r="S382" s="98"/>
      <c r="T382" s="98"/>
      <c r="U382" s="98"/>
      <c r="V382" s="94"/>
    </row>
    <row r="383" spans="1:22" x14ac:dyDescent="0.2">
      <c r="A383" s="3"/>
      <c r="B383" s="93"/>
      <c r="C383" s="3"/>
      <c r="D383" s="3"/>
      <c r="E383" s="3"/>
      <c r="F383" s="94"/>
      <c r="G383" s="95"/>
      <c r="H383" s="95"/>
      <c r="I383" s="96"/>
      <c r="J383" s="3"/>
      <c r="K383" s="93"/>
      <c r="L383" s="3"/>
      <c r="M383" s="3"/>
      <c r="N383" s="3"/>
      <c r="O383" s="3"/>
      <c r="P383" s="97"/>
      <c r="Q383" s="3"/>
      <c r="R383" s="98"/>
      <c r="S383" s="98"/>
      <c r="T383" s="98"/>
      <c r="U383" s="98"/>
      <c r="V383" s="94"/>
    </row>
    <row r="384" spans="1:22" x14ac:dyDescent="0.2">
      <c r="A384" s="3"/>
      <c r="B384" s="93"/>
      <c r="C384" s="3"/>
      <c r="D384" s="3"/>
      <c r="E384" s="3"/>
      <c r="F384" s="94"/>
      <c r="G384" s="95"/>
      <c r="H384" s="95"/>
      <c r="I384" s="96"/>
      <c r="J384" s="3"/>
      <c r="K384" s="93"/>
      <c r="L384" s="3"/>
      <c r="M384" s="3"/>
      <c r="N384" s="3"/>
      <c r="O384" s="3"/>
      <c r="P384" s="97"/>
      <c r="Q384" s="3"/>
      <c r="R384" s="98"/>
      <c r="S384" s="98"/>
      <c r="T384" s="98"/>
      <c r="U384" s="98"/>
      <c r="V384" s="94"/>
    </row>
    <row r="385" spans="1:22" x14ac:dyDescent="0.2">
      <c r="A385" s="3"/>
      <c r="B385" s="93"/>
      <c r="C385" s="3"/>
      <c r="D385" s="3"/>
      <c r="E385" s="3"/>
      <c r="F385" s="94"/>
      <c r="G385" s="95"/>
      <c r="H385" s="95"/>
      <c r="I385" s="96"/>
      <c r="J385" s="3"/>
      <c r="K385" s="93"/>
      <c r="L385" s="3"/>
      <c r="M385" s="3"/>
      <c r="N385" s="3"/>
      <c r="O385" s="3"/>
      <c r="P385" s="97"/>
      <c r="Q385" s="3"/>
      <c r="R385" s="98"/>
      <c r="S385" s="98"/>
      <c r="T385" s="98"/>
      <c r="U385" s="98"/>
      <c r="V385" s="94"/>
    </row>
    <row r="386" spans="1:22" x14ac:dyDescent="0.2">
      <c r="A386" s="3"/>
      <c r="B386" s="93"/>
      <c r="C386" s="3"/>
      <c r="D386" s="3"/>
      <c r="E386" s="3"/>
      <c r="F386" s="94"/>
      <c r="G386" s="95"/>
      <c r="H386" s="95"/>
      <c r="I386" s="96"/>
      <c r="J386" s="3"/>
      <c r="K386" s="93"/>
      <c r="L386" s="3"/>
      <c r="M386" s="3"/>
      <c r="N386" s="3"/>
      <c r="O386" s="3"/>
      <c r="P386" s="97"/>
      <c r="Q386" s="3"/>
      <c r="R386" s="98"/>
      <c r="S386" s="98"/>
      <c r="T386" s="98"/>
      <c r="U386" s="98"/>
      <c r="V386" s="94"/>
    </row>
    <row r="387" spans="1:22" x14ac:dyDescent="0.2">
      <c r="A387" s="3"/>
      <c r="B387" s="93"/>
      <c r="C387" s="3"/>
      <c r="D387" s="3"/>
      <c r="E387" s="3"/>
      <c r="F387" s="94"/>
      <c r="G387" s="95"/>
      <c r="H387" s="95"/>
      <c r="I387" s="96"/>
      <c r="J387" s="3"/>
      <c r="K387" s="93"/>
      <c r="L387" s="3"/>
      <c r="M387" s="3"/>
      <c r="N387" s="3"/>
      <c r="O387" s="3"/>
      <c r="P387" s="97"/>
      <c r="Q387" s="3"/>
      <c r="R387" s="98"/>
      <c r="S387" s="98"/>
      <c r="T387" s="98"/>
      <c r="U387" s="98"/>
      <c r="V387" s="94"/>
    </row>
    <row r="388" spans="1:22" x14ac:dyDescent="0.2">
      <c r="A388" s="3"/>
      <c r="B388" s="93"/>
      <c r="C388" s="3"/>
      <c r="D388" s="3"/>
      <c r="E388" s="3"/>
      <c r="F388" s="94"/>
      <c r="G388" s="95"/>
      <c r="H388" s="95"/>
      <c r="I388" s="96"/>
      <c r="J388" s="3"/>
      <c r="K388" s="93"/>
      <c r="L388" s="3"/>
      <c r="M388" s="3"/>
      <c r="N388" s="3"/>
      <c r="O388" s="3"/>
      <c r="P388" s="97"/>
      <c r="Q388" s="3"/>
      <c r="R388" s="98"/>
      <c r="S388" s="98"/>
      <c r="T388" s="98"/>
      <c r="U388" s="98"/>
      <c r="V388" s="94"/>
    </row>
    <row r="389" spans="1:22" x14ac:dyDescent="0.2">
      <c r="A389" s="3"/>
      <c r="B389" s="93"/>
      <c r="C389" s="3"/>
      <c r="D389" s="3"/>
      <c r="E389" s="3"/>
      <c r="F389" s="94"/>
      <c r="G389" s="95"/>
      <c r="H389" s="95"/>
      <c r="I389" s="96"/>
      <c r="J389" s="3"/>
      <c r="K389" s="93"/>
      <c r="L389" s="3"/>
      <c r="M389" s="3"/>
      <c r="N389" s="3"/>
      <c r="O389" s="3"/>
      <c r="P389" s="97"/>
      <c r="Q389" s="3"/>
      <c r="R389" s="98"/>
      <c r="S389" s="98"/>
      <c r="T389" s="98"/>
      <c r="U389" s="98"/>
      <c r="V389" s="94"/>
    </row>
    <row r="390" spans="1:22" x14ac:dyDescent="0.2">
      <c r="A390" s="3"/>
      <c r="B390" s="93"/>
      <c r="C390" s="3"/>
      <c r="D390" s="3"/>
      <c r="E390" s="3"/>
      <c r="F390" s="94"/>
      <c r="G390" s="95"/>
      <c r="H390" s="95"/>
      <c r="I390" s="96"/>
      <c r="J390" s="3"/>
      <c r="K390" s="93"/>
      <c r="L390" s="3"/>
      <c r="M390" s="3"/>
      <c r="N390" s="3"/>
      <c r="O390" s="3"/>
      <c r="P390" s="97"/>
      <c r="Q390" s="3"/>
      <c r="R390" s="98"/>
      <c r="S390" s="98"/>
      <c r="T390" s="98"/>
      <c r="U390" s="98"/>
      <c r="V390" s="94"/>
    </row>
    <row r="391" spans="1:22" x14ac:dyDescent="0.2">
      <c r="A391" s="3"/>
      <c r="B391" s="93"/>
      <c r="C391" s="3"/>
      <c r="D391" s="3"/>
      <c r="E391" s="3"/>
      <c r="F391" s="94"/>
      <c r="G391" s="95"/>
      <c r="H391" s="95"/>
      <c r="I391" s="96"/>
      <c r="J391" s="3"/>
      <c r="K391" s="93"/>
      <c r="L391" s="3"/>
      <c r="M391" s="3"/>
      <c r="N391" s="3"/>
      <c r="O391" s="3"/>
      <c r="P391" s="97"/>
      <c r="Q391" s="3"/>
      <c r="R391" s="98"/>
      <c r="S391" s="98"/>
      <c r="T391" s="98"/>
      <c r="U391" s="98"/>
      <c r="V391" s="94"/>
    </row>
    <row r="392" spans="1:22" x14ac:dyDescent="0.2">
      <c r="A392" s="3"/>
      <c r="B392" s="93"/>
      <c r="C392" s="3"/>
      <c r="D392" s="3"/>
      <c r="E392" s="103"/>
      <c r="F392" s="94"/>
      <c r="G392" s="95"/>
      <c r="H392" s="95"/>
      <c r="I392" s="96"/>
      <c r="J392" s="3"/>
      <c r="K392" s="93"/>
      <c r="L392" s="3"/>
      <c r="M392" s="3"/>
      <c r="N392" s="3"/>
      <c r="O392" s="3"/>
      <c r="P392" s="97"/>
      <c r="Q392" s="3"/>
      <c r="R392" s="98"/>
      <c r="S392" s="98"/>
      <c r="T392" s="98"/>
      <c r="U392" s="98"/>
      <c r="V392" s="94"/>
    </row>
    <row r="393" spans="1:22" x14ac:dyDescent="0.2">
      <c r="A393" s="3"/>
      <c r="B393" s="93"/>
      <c r="C393" s="3"/>
      <c r="D393" s="3"/>
      <c r="E393" s="3"/>
      <c r="F393" s="94"/>
      <c r="G393" s="95"/>
      <c r="H393" s="95"/>
      <c r="I393" s="96"/>
      <c r="J393" s="3"/>
      <c r="K393" s="93"/>
      <c r="L393" s="3"/>
      <c r="M393" s="3"/>
      <c r="N393" s="3"/>
      <c r="O393" s="3"/>
      <c r="P393" s="97"/>
      <c r="Q393" s="3"/>
      <c r="R393" s="98"/>
      <c r="S393" s="98"/>
      <c r="T393" s="98"/>
      <c r="U393" s="98"/>
      <c r="V393" s="94"/>
    </row>
    <row r="394" spans="1:22" x14ac:dyDescent="0.2">
      <c r="A394" s="3"/>
      <c r="B394" s="93"/>
      <c r="C394" s="3"/>
      <c r="D394" s="3"/>
      <c r="E394" s="3"/>
      <c r="F394" s="94"/>
      <c r="G394" s="95"/>
      <c r="H394" s="95"/>
      <c r="I394" s="96"/>
      <c r="J394" s="3"/>
      <c r="K394" s="93"/>
      <c r="L394" s="3"/>
      <c r="M394" s="3"/>
      <c r="N394" s="3"/>
      <c r="O394" s="3"/>
      <c r="P394" s="97"/>
      <c r="Q394" s="3"/>
      <c r="R394" s="98"/>
      <c r="S394" s="98"/>
      <c r="T394" s="98"/>
      <c r="U394" s="98"/>
      <c r="V394" s="94"/>
    </row>
    <row r="395" spans="1:22" x14ac:dyDescent="0.2">
      <c r="A395" s="3"/>
      <c r="B395" s="93"/>
      <c r="C395" s="3"/>
      <c r="D395" s="3"/>
      <c r="E395" s="3"/>
      <c r="F395" s="94"/>
      <c r="G395" s="95"/>
      <c r="H395" s="95"/>
      <c r="I395" s="96"/>
      <c r="J395" s="3"/>
      <c r="K395" s="93"/>
      <c r="L395" s="3"/>
      <c r="M395" s="3"/>
      <c r="N395" s="3"/>
      <c r="O395" s="3"/>
      <c r="P395" s="97"/>
      <c r="Q395" s="3"/>
      <c r="R395" s="98"/>
      <c r="S395" s="98"/>
      <c r="T395" s="98"/>
      <c r="U395" s="98"/>
      <c r="V395" s="94"/>
    </row>
    <row r="396" spans="1:22" x14ac:dyDescent="0.2">
      <c r="A396" s="3"/>
      <c r="B396" s="93"/>
      <c r="C396" s="3"/>
      <c r="D396" s="3"/>
      <c r="E396" s="3"/>
      <c r="F396" s="94"/>
      <c r="G396" s="95"/>
      <c r="H396" s="95"/>
      <c r="I396" s="96"/>
      <c r="J396" s="3"/>
      <c r="K396" s="93"/>
      <c r="L396" s="3"/>
      <c r="M396" s="3"/>
      <c r="N396" s="3"/>
      <c r="O396" s="3"/>
      <c r="P396" s="97"/>
      <c r="Q396" s="3"/>
      <c r="R396" s="98"/>
      <c r="S396" s="98"/>
      <c r="T396" s="98"/>
      <c r="U396" s="98"/>
      <c r="V396" s="94"/>
    </row>
    <row r="397" spans="1:22" x14ac:dyDescent="0.2">
      <c r="A397" s="3"/>
      <c r="B397" s="93"/>
      <c r="C397" s="3"/>
      <c r="D397" s="3"/>
      <c r="E397" s="3"/>
      <c r="F397" s="94"/>
      <c r="G397" s="95"/>
      <c r="H397" s="95"/>
      <c r="I397" s="96"/>
      <c r="J397" s="3"/>
      <c r="K397" s="93"/>
      <c r="L397" s="3"/>
      <c r="M397" s="3"/>
      <c r="N397" s="3"/>
      <c r="O397" s="3"/>
      <c r="P397" s="97"/>
      <c r="Q397" s="3"/>
      <c r="R397" s="98"/>
      <c r="S397" s="98"/>
      <c r="T397" s="98"/>
      <c r="U397" s="98"/>
      <c r="V397" s="94"/>
    </row>
    <row r="398" spans="1:22" x14ac:dyDescent="0.2">
      <c r="A398" s="3"/>
      <c r="B398" s="93"/>
      <c r="C398" s="3"/>
      <c r="D398" s="3"/>
      <c r="E398" s="3"/>
      <c r="F398" s="94"/>
      <c r="G398" s="95"/>
      <c r="H398" s="95"/>
      <c r="I398" s="96"/>
      <c r="J398" s="3"/>
      <c r="K398" s="93"/>
      <c r="L398" s="3"/>
      <c r="M398" s="3"/>
      <c r="N398" s="3"/>
      <c r="O398" s="3"/>
      <c r="P398" s="97"/>
      <c r="Q398" s="3"/>
      <c r="R398" s="98"/>
      <c r="S398" s="98"/>
      <c r="T398" s="98"/>
      <c r="U398" s="98"/>
      <c r="V398" s="94"/>
    </row>
    <row r="399" spans="1:22" x14ac:dyDescent="0.2">
      <c r="A399" s="3"/>
      <c r="B399" s="93"/>
      <c r="C399" s="3"/>
      <c r="D399" s="3"/>
      <c r="E399" s="3"/>
      <c r="F399" s="94"/>
      <c r="G399" s="95"/>
      <c r="H399" s="95"/>
      <c r="I399" s="96"/>
      <c r="J399" s="3"/>
      <c r="K399" s="93"/>
      <c r="L399" s="3"/>
      <c r="M399" s="3"/>
      <c r="N399" s="3"/>
      <c r="O399" s="3"/>
      <c r="P399" s="97"/>
      <c r="Q399" s="3"/>
      <c r="R399" s="98"/>
      <c r="S399" s="98"/>
      <c r="T399" s="98"/>
      <c r="U399" s="98"/>
      <c r="V399" s="94"/>
    </row>
    <row r="400" spans="1:22" x14ac:dyDescent="0.2">
      <c r="A400" s="3"/>
      <c r="B400" s="93"/>
      <c r="C400" s="3"/>
      <c r="D400" s="3"/>
      <c r="E400" s="3"/>
      <c r="F400" s="94"/>
      <c r="G400" s="95"/>
      <c r="H400" s="95"/>
      <c r="I400" s="96"/>
      <c r="J400" s="3"/>
      <c r="K400" s="93"/>
      <c r="L400" s="3"/>
      <c r="M400" s="3"/>
      <c r="N400" s="3"/>
      <c r="O400" s="3"/>
      <c r="P400" s="97"/>
      <c r="Q400" s="3"/>
      <c r="R400" s="98"/>
      <c r="S400" s="98"/>
      <c r="T400" s="98"/>
      <c r="U400" s="98"/>
      <c r="V400" s="94"/>
    </row>
    <row r="401" spans="1:22" x14ac:dyDescent="0.2">
      <c r="A401" s="3"/>
      <c r="B401" s="93"/>
      <c r="C401" s="3"/>
      <c r="D401" s="3"/>
      <c r="E401" s="3"/>
      <c r="F401" s="94"/>
      <c r="G401" s="95"/>
      <c r="H401" s="95"/>
      <c r="I401" s="96"/>
      <c r="J401" s="3"/>
      <c r="K401" s="93"/>
      <c r="L401" s="3"/>
      <c r="M401" s="3"/>
      <c r="N401" s="3"/>
      <c r="O401" s="3"/>
      <c r="P401" s="97"/>
      <c r="Q401" s="3"/>
      <c r="R401" s="98"/>
      <c r="S401" s="98"/>
      <c r="T401" s="98"/>
      <c r="U401" s="98"/>
      <c r="V401" s="94"/>
    </row>
    <row r="402" spans="1:22" x14ac:dyDescent="0.2">
      <c r="A402" s="3"/>
      <c r="B402" s="93"/>
      <c r="C402" s="3"/>
      <c r="D402" s="3"/>
      <c r="E402" s="3"/>
      <c r="F402" s="94"/>
      <c r="G402" s="95"/>
      <c r="H402" s="95"/>
      <c r="I402" s="96"/>
      <c r="J402" s="3"/>
      <c r="K402" s="93"/>
      <c r="L402" s="3"/>
      <c r="M402" s="3"/>
      <c r="N402" s="3"/>
      <c r="O402" s="3"/>
      <c r="P402" s="97"/>
      <c r="Q402" s="3"/>
      <c r="R402" s="98"/>
      <c r="S402" s="98"/>
      <c r="T402" s="98"/>
      <c r="U402" s="98"/>
      <c r="V402" s="94"/>
    </row>
    <row r="403" spans="1:22" x14ac:dyDescent="0.2">
      <c r="A403" s="3"/>
      <c r="B403" s="93"/>
      <c r="C403" s="3"/>
      <c r="D403" s="3"/>
      <c r="E403" s="3"/>
      <c r="F403" s="94"/>
      <c r="G403" s="95"/>
      <c r="H403" s="95"/>
      <c r="I403" s="96"/>
      <c r="J403" s="3"/>
      <c r="K403" s="93"/>
      <c r="L403" s="3"/>
      <c r="M403" s="3"/>
      <c r="N403" s="3"/>
      <c r="O403" s="3"/>
      <c r="P403" s="97"/>
      <c r="Q403" s="3"/>
      <c r="R403" s="98"/>
      <c r="S403" s="98"/>
      <c r="T403" s="98"/>
      <c r="U403" s="98"/>
      <c r="V403" s="94"/>
    </row>
    <row r="404" spans="1:22" x14ac:dyDescent="0.2">
      <c r="A404" s="3"/>
      <c r="B404" s="93"/>
      <c r="C404" s="3"/>
      <c r="D404" s="3"/>
      <c r="E404" s="3"/>
      <c r="F404" s="94"/>
      <c r="G404" s="95"/>
      <c r="H404" s="95"/>
      <c r="I404" s="96"/>
      <c r="J404" s="3"/>
      <c r="K404" s="93"/>
      <c r="L404" s="3"/>
      <c r="M404" s="3"/>
      <c r="N404" s="3"/>
      <c r="O404" s="3"/>
      <c r="P404" s="97"/>
      <c r="Q404" s="3"/>
      <c r="R404" s="98"/>
      <c r="S404" s="98"/>
      <c r="T404" s="98"/>
      <c r="U404" s="98"/>
      <c r="V404" s="94"/>
    </row>
    <row r="405" spans="1:22" x14ac:dyDescent="0.2">
      <c r="A405" s="3"/>
      <c r="B405" s="93"/>
      <c r="C405" s="3"/>
      <c r="D405" s="3"/>
      <c r="E405" s="3"/>
      <c r="F405" s="94"/>
      <c r="G405" s="95"/>
      <c r="H405" s="95"/>
      <c r="I405" s="96"/>
      <c r="J405" s="3"/>
      <c r="K405" s="93"/>
      <c r="L405" s="3"/>
      <c r="M405" s="3"/>
      <c r="N405" s="3"/>
      <c r="O405" s="3"/>
      <c r="P405" s="97"/>
      <c r="Q405" s="3"/>
      <c r="R405" s="98"/>
      <c r="S405" s="98"/>
      <c r="T405" s="98"/>
      <c r="U405" s="98"/>
      <c r="V405" s="94"/>
    </row>
    <row r="406" spans="1:22" x14ac:dyDescent="0.2">
      <c r="A406" s="3"/>
      <c r="B406" s="93"/>
      <c r="C406" s="3"/>
      <c r="D406" s="3"/>
      <c r="E406" s="3"/>
      <c r="F406" s="94"/>
      <c r="G406" s="95"/>
      <c r="H406" s="95"/>
      <c r="I406" s="96"/>
      <c r="J406" s="3"/>
      <c r="K406" s="93"/>
      <c r="L406" s="3"/>
      <c r="M406" s="3"/>
      <c r="N406" s="3"/>
      <c r="O406" s="3"/>
      <c r="P406" s="97"/>
      <c r="Q406" s="3"/>
      <c r="R406" s="98"/>
      <c r="S406" s="98"/>
      <c r="T406" s="98"/>
      <c r="U406" s="98"/>
      <c r="V406" s="94"/>
    </row>
    <row r="407" spans="1:22" x14ac:dyDescent="0.2">
      <c r="A407" s="3"/>
      <c r="B407" s="93"/>
      <c r="C407" s="3"/>
      <c r="D407" s="3"/>
      <c r="E407" s="103"/>
      <c r="F407" s="94"/>
      <c r="G407" s="95"/>
      <c r="H407" s="95"/>
      <c r="I407" s="96"/>
      <c r="J407" s="3"/>
      <c r="K407" s="93"/>
      <c r="L407" s="3"/>
      <c r="M407" s="3"/>
      <c r="N407" s="3"/>
      <c r="O407" s="3"/>
      <c r="P407" s="97"/>
      <c r="Q407" s="3"/>
      <c r="R407" s="98"/>
      <c r="S407" s="98"/>
      <c r="T407" s="98"/>
      <c r="U407" s="98"/>
      <c r="V407" s="94"/>
    </row>
    <row r="408" spans="1:22" x14ac:dyDescent="0.2">
      <c r="A408" s="3"/>
      <c r="B408" s="93"/>
      <c r="C408" s="3"/>
      <c r="D408" s="3"/>
      <c r="E408" s="3"/>
      <c r="F408" s="94"/>
      <c r="G408" s="95"/>
      <c r="H408" s="95"/>
      <c r="I408" s="96"/>
      <c r="J408" s="3"/>
      <c r="K408" s="93"/>
      <c r="L408" s="3"/>
      <c r="M408" s="3"/>
      <c r="N408" s="3"/>
      <c r="O408" s="3"/>
      <c r="P408" s="97"/>
      <c r="Q408" s="3"/>
      <c r="R408" s="98"/>
      <c r="S408" s="98"/>
      <c r="T408" s="98"/>
      <c r="U408" s="98"/>
      <c r="V408" s="94"/>
    </row>
    <row r="409" spans="1:22" x14ac:dyDescent="0.2">
      <c r="A409" s="3"/>
      <c r="B409" s="93"/>
      <c r="C409" s="3"/>
      <c r="D409" s="3"/>
      <c r="E409" s="3"/>
      <c r="F409" s="94"/>
      <c r="G409" s="95"/>
      <c r="H409" s="95"/>
      <c r="I409" s="96"/>
      <c r="J409" s="3"/>
      <c r="K409" s="93"/>
      <c r="L409" s="3"/>
      <c r="M409" s="3"/>
      <c r="N409" s="3"/>
      <c r="O409" s="3"/>
      <c r="P409" s="97"/>
      <c r="Q409" s="3"/>
      <c r="R409" s="98"/>
      <c r="S409" s="98"/>
      <c r="T409" s="98"/>
      <c r="U409" s="98"/>
      <c r="V409" s="94"/>
    </row>
  </sheetData>
  <sheetProtection password="C72E" sheet="1" selectLockedCells="1"/>
  <pageMargins left="0.7" right="0.7" top="0.78740157499999996" bottom="0.78740157499999996" header="0.3" footer="0.3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5"/>
  <dimension ref="A1:L44"/>
  <sheetViews>
    <sheetView workbookViewId="0">
      <selection activeCell="D8" sqref="D8"/>
    </sheetView>
  </sheetViews>
  <sheetFormatPr baseColWidth="10" defaultColWidth="11.42578125" defaultRowHeight="12.75" x14ac:dyDescent="0.2"/>
  <cols>
    <col min="1" max="1" width="18.7109375" style="4" bestFit="1" customWidth="1"/>
    <col min="2" max="2" width="33.42578125" style="4" customWidth="1"/>
    <col min="3" max="3" width="21.140625" style="11" customWidth="1"/>
    <col min="4" max="4" width="11.42578125" style="4" customWidth="1"/>
    <col min="5" max="5" width="18.28515625" style="4" customWidth="1"/>
    <col min="6" max="14" width="11.42578125" style="4" customWidth="1"/>
    <col min="15" max="16384" width="11.42578125" style="4"/>
  </cols>
  <sheetData>
    <row r="1" spans="1:12" s="7" customFormat="1" x14ac:dyDescent="0.2">
      <c r="A1" s="7" t="s">
        <v>369</v>
      </c>
      <c r="B1" s="7" t="s">
        <v>370</v>
      </c>
      <c r="C1" s="8" t="s">
        <v>371</v>
      </c>
      <c r="D1" s="7" t="s">
        <v>372</v>
      </c>
      <c r="E1" s="7" t="s">
        <v>373</v>
      </c>
      <c r="F1" s="7" t="s">
        <v>374</v>
      </c>
      <c r="G1" s="7" t="s">
        <v>375</v>
      </c>
      <c r="H1" s="7" t="s">
        <v>376</v>
      </c>
      <c r="I1" s="7" t="s">
        <v>377</v>
      </c>
      <c r="J1" s="7" t="s">
        <v>378</v>
      </c>
      <c r="K1" s="7" t="s">
        <v>379</v>
      </c>
      <c r="L1" s="7" t="s">
        <v>380</v>
      </c>
    </row>
    <row r="2" spans="1:12" x14ac:dyDescent="0.2">
      <c r="A2" s="108" t="str">
        <f ca="1">Information!S4</f>
        <v>25P</v>
      </c>
      <c r="B2" s="109">
        <f ca="1">INDIRECT("Information!"&amp;B3)</f>
        <v>0</v>
      </c>
      <c r="C2" s="109"/>
      <c r="D2" s="109"/>
      <c r="E2" s="109">
        <f t="shared" ref="E2:I2" ca="1" si="0">INDIRECT("Information!"&amp;E3)</f>
        <v>0</v>
      </c>
      <c r="F2" s="109"/>
      <c r="G2" s="109"/>
      <c r="H2" s="109">
        <f t="shared" ca="1" si="0"/>
        <v>0</v>
      </c>
      <c r="I2" s="109">
        <f t="shared" ca="1" si="0"/>
        <v>0</v>
      </c>
      <c r="J2" s="109"/>
      <c r="K2" s="109"/>
      <c r="L2" s="109"/>
    </row>
    <row r="3" spans="1:12" s="12" customFormat="1" x14ac:dyDescent="0.2">
      <c r="A3" s="110"/>
      <c r="B3" s="110" t="s">
        <v>381</v>
      </c>
      <c r="C3" s="111"/>
      <c r="D3" s="111"/>
      <c r="E3" s="111" t="s">
        <v>382</v>
      </c>
      <c r="F3" s="111"/>
      <c r="G3" s="111"/>
      <c r="H3" s="111" t="s">
        <v>383</v>
      </c>
      <c r="I3" s="110" t="s">
        <v>384</v>
      </c>
      <c r="J3" s="110"/>
      <c r="K3" s="110"/>
      <c r="L3" s="110"/>
    </row>
    <row r="5" spans="1:12" x14ac:dyDescent="0.2">
      <c r="A5" s="3" t="s">
        <v>385</v>
      </c>
      <c r="B5" s="112"/>
      <c r="C5" s="3"/>
      <c r="D5" s="3"/>
    </row>
    <row r="6" spans="1:12" x14ac:dyDescent="0.2">
      <c r="A6" s="3"/>
      <c r="B6" s="113" t="s">
        <v>358</v>
      </c>
      <c r="C6" s="3">
        <f ca="1">INDIRECT(B6&amp;"!"&amp;D6)</f>
        <v>0</v>
      </c>
      <c r="D6" s="126" t="s">
        <v>386</v>
      </c>
    </row>
    <row r="7" spans="1:12" x14ac:dyDescent="0.2">
      <c r="A7" s="3"/>
      <c r="B7" s="112" t="s">
        <v>368</v>
      </c>
      <c r="C7" s="3">
        <f ca="1">INDIRECT(B7&amp;"!"&amp;D7)</f>
        <v>0</v>
      </c>
      <c r="D7" s="126" t="s">
        <v>386</v>
      </c>
    </row>
    <row r="8" spans="1:12" x14ac:dyDescent="0.2">
      <c r="A8" s="3"/>
      <c r="B8" s="112"/>
      <c r="C8" s="3"/>
      <c r="D8" s="3"/>
    </row>
    <row r="10" spans="1:12" s="7" customFormat="1" x14ac:dyDescent="0.2">
      <c r="A10" s="7" t="s">
        <v>387</v>
      </c>
      <c r="B10" s="7" t="s">
        <v>388</v>
      </c>
      <c r="C10" s="8" t="s">
        <v>389</v>
      </c>
      <c r="D10" s="7" t="s">
        <v>331</v>
      </c>
      <c r="E10" s="7" t="s">
        <v>390</v>
      </c>
      <c r="F10" s="7" t="s">
        <v>385</v>
      </c>
    </row>
    <row r="11" spans="1:12" x14ac:dyDescent="0.2">
      <c r="A11" s="103" t="s">
        <v>85</v>
      </c>
      <c r="B11" s="93" t="str">
        <f ca="1">ges!K177</f>
        <v>System</v>
      </c>
      <c r="C11" s="109" t="str">
        <f ca="1">ges!E177</f>
        <v>Sys</v>
      </c>
      <c r="D11" s="114" t="str">
        <f ca="1">ges!M177</f>
        <v>Sys0</v>
      </c>
      <c r="E11" s="109" t="str">
        <f ca="1">Analysis!W10</f>
        <v># Bitte wählen #</v>
      </c>
      <c r="F11" s="109">
        <f ca="1">Analysis!Y10</f>
        <v>0</v>
      </c>
    </row>
    <row r="12" spans="1:12" x14ac:dyDescent="0.2">
      <c r="A12" s="3"/>
      <c r="B12" s="93" t="str">
        <f ca="1">ges!K178</f>
        <v>Material Sonde</v>
      </c>
      <c r="C12" s="109" t="str">
        <f ca="1">ges!E178</f>
        <v>Mts</v>
      </c>
      <c r="D12" s="114" t="str">
        <f ca="1">ges!M178</f>
        <v>Mts0</v>
      </c>
      <c r="E12" s="109" t="str">
        <f ca="1">Analysis!W11</f>
        <v># Bitte wählen #</v>
      </c>
      <c r="F12" s="109">
        <f ca="1">Analysis!Y11</f>
        <v>0</v>
      </c>
    </row>
    <row r="13" spans="1:12" x14ac:dyDescent="0.2">
      <c r="A13" s="3"/>
      <c r="B13" s="93" t="str">
        <f>ges!K179</f>
        <v>Sondendurchmesser</v>
      </c>
      <c r="C13" s="109" t="str">
        <f>ges!E179</f>
        <v>Sdm</v>
      </c>
      <c r="D13" s="109">
        <f ca="1">Analysis!W12</f>
        <v>0</v>
      </c>
      <c r="F13" s="109">
        <f ca="1">Analysis!Y12</f>
        <v>0</v>
      </c>
    </row>
    <row r="14" spans="1:12" x14ac:dyDescent="0.2">
      <c r="A14" s="3"/>
      <c r="B14" s="93" t="str">
        <f ca="1">ges!K180</f>
        <v>Material Filter</v>
      </c>
      <c r="C14" s="109" t="str">
        <f ca="1">ges!E180</f>
        <v>Mtf</v>
      </c>
      <c r="D14" s="114" t="str">
        <f ca="1">ges!M180</f>
        <v>Mtf0</v>
      </c>
      <c r="E14" s="109" t="str">
        <f ca="1">Analysis!W13</f>
        <v># Bitte wählen #</v>
      </c>
      <c r="F14" s="109">
        <f ca="1">Analysis!Y13</f>
        <v>0</v>
      </c>
    </row>
    <row r="15" spans="1:12" x14ac:dyDescent="0.2">
      <c r="A15" s="3"/>
      <c r="B15" s="93" t="str">
        <f>ges!K181</f>
        <v>Filterdurchmesser</v>
      </c>
      <c r="C15" s="109" t="str">
        <f>ges!E181</f>
        <v>Fdm</v>
      </c>
      <c r="D15" s="109">
        <f ca="1">Analysis!W14</f>
        <v>0</v>
      </c>
      <c r="F15" s="109">
        <f ca="1">Analysis!Y14</f>
        <v>0</v>
      </c>
    </row>
    <row r="16" spans="1:12" x14ac:dyDescent="0.2">
      <c r="B16" s="93" t="str">
        <f ca="1">ges!K182</f>
        <v>Spülrückstände</v>
      </c>
      <c r="C16" s="109" t="str">
        <f ca="1">ges!E182</f>
        <v>Sra</v>
      </c>
      <c r="D16" s="114" t="str">
        <f ca="1">ges!M182</f>
        <v>Sra0</v>
      </c>
      <c r="E16" s="109" t="str">
        <f ca="1">Analysis!W15</f>
        <v># Bitte wählen #</v>
      </c>
      <c r="F16" s="109">
        <f ca="1">Analysis!Y15</f>
        <v>0</v>
      </c>
    </row>
    <row r="17" spans="1:6" x14ac:dyDescent="0.2">
      <c r="B17" s="93" t="str">
        <f ca="1">ges!K183</f>
        <v>Spülen</v>
      </c>
      <c r="C17" s="109" t="str">
        <f ca="1">ges!E183</f>
        <v>Spu</v>
      </c>
      <c r="D17" s="114" t="str">
        <f ca="1">ges!M183</f>
        <v>Spu0</v>
      </c>
      <c r="E17" s="109" t="str">
        <f ca="1">Analysis!W16</f>
        <v># Bitte wählen #</v>
      </c>
      <c r="F17" s="109">
        <f ca="1">Analysis!Y16</f>
        <v>0</v>
      </c>
    </row>
    <row r="18" spans="1:6" x14ac:dyDescent="0.2">
      <c r="A18" s="103" t="s">
        <v>391</v>
      </c>
      <c r="B18" s="93" t="str">
        <f ca="1">ges!K184</f>
        <v>Aufschluss</v>
      </c>
      <c r="C18" s="109" t="str">
        <f ca="1">ges!E184</f>
        <v>Nrm</v>
      </c>
      <c r="D18" s="114" t="str">
        <f ca="1">ges!M184</f>
        <v>Nrm0</v>
      </c>
      <c r="E18" s="109" t="str">
        <f ca="1">Analysis!W17</f>
        <v># Bitte wählen #</v>
      </c>
      <c r="F18" s="109">
        <f ca="1">Analysis!Y17</f>
        <v>0</v>
      </c>
    </row>
    <row r="19" spans="1:6" x14ac:dyDescent="0.2">
      <c r="B19" s="93" t="str">
        <f ca="1">ges!K185</f>
        <v>Aufschlusslösung</v>
      </c>
      <c r="C19" s="109" t="str">
        <f ca="1">ges!E185</f>
        <v>Asc</v>
      </c>
      <c r="D19" s="114" t="str">
        <f ca="1">ges!M185</f>
        <v>Asc0</v>
      </c>
      <c r="E19" s="109" t="str">
        <f ca="1">Analysis!W18</f>
        <v># Bitte wählen #</v>
      </c>
      <c r="F19" s="109">
        <f ca="1">Analysis!Y18</f>
        <v>0</v>
      </c>
    </row>
    <row r="20" spans="1:6" x14ac:dyDescent="0.2">
      <c r="B20" s="93" t="str">
        <f ca="1">ges!K186</f>
        <v>Analysegerät</v>
      </c>
      <c r="C20" s="109" t="str">
        <f ca="1">ges!E186</f>
        <v>Ang</v>
      </c>
      <c r="D20" s="114" t="str">
        <f ca="1">ges!M186</f>
        <v>Ang0</v>
      </c>
      <c r="E20" s="109" t="str">
        <f ca="1">Analysis!W19</f>
        <v># Bitte wählen #</v>
      </c>
      <c r="F20" s="109">
        <f ca="1">Analysis!Y19</f>
        <v>0</v>
      </c>
    </row>
    <row r="21" spans="1:6" x14ac:dyDescent="0.2">
      <c r="B21" s="93"/>
      <c r="D21" s="10"/>
      <c r="E21" s="11"/>
      <c r="F21" s="11"/>
    </row>
    <row r="22" spans="1:6" x14ac:dyDescent="0.2">
      <c r="B22" s="93"/>
      <c r="D22" s="10"/>
      <c r="E22" s="11"/>
      <c r="F22" s="11"/>
    </row>
    <row r="23" spans="1:6" x14ac:dyDescent="0.2">
      <c r="B23" s="93"/>
      <c r="D23" s="10"/>
      <c r="E23" s="11"/>
      <c r="F23" s="11"/>
    </row>
    <row r="24" spans="1:6" x14ac:dyDescent="0.2">
      <c r="B24" s="93"/>
      <c r="D24" s="10"/>
      <c r="E24" s="11"/>
      <c r="F24" s="11"/>
    </row>
    <row r="25" spans="1:6" x14ac:dyDescent="0.2">
      <c r="B25" s="93"/>
      <c r="D25" s="10"/>
      <c r="E25" s="11"/>
      <c r="F25" s="11"/>
    </row>
    <row r="26" spans="1:6" x14ac:dyDescent="0.2">
      <c r="B26" s="93"/>
      <c r="D26" s="10"/>
      <c r="E26" s="11"/>
      <c r="F26" s="11"/>
    </row>
    <row r="27" spans="1:6" x14ac:dyDescent="0.2">
      <c r="B27" s="93"/>
      <c r="D27" s="10"/>
      <c r="E27" s="11"/>
      <c r="F27" s="11"/>
    </row>
    <row r="28" spans="1:6" x14ac:dyDescent="0.2">
      <c r="D28" s="10"/>
      <c r="E28" s="11"/>
      <c r="F28" s="11"/>
    </row>
    <row r="29" spans="1:6" x14ac:dyDescent="0.2">
      <c r="D29" s="10"/>
      <c r="E29" s="11"/>
      <c r="F29" s="11"/>
    </row>
    <row r="30" spans="1:6" x14ac:dyDescent="0.2">
      <c r="D30" s="6"/>
      <c r="E30" s="11"/>
      <c r="F30" s="11"/>
    </row>
    <row r="33" spans="4:6" x14ac:dyDescent="0.2">
      <c r="D33" s="6"/>
      <c r="E33" s="11"/>
      <c r="F33" s="11"/>
    </row>
    <row r="34" spans="4:6" x14ac:dyDescent="0.2">
      <c r="D34" s="6"/>
      <c r="E34" s="11"/>
      <c r="F34" s="11"/>
    </row>
    <row r="35" spans="4:6" x14ac:dyDescent="0.2">
      <c r="D35" s="6"/>
      <c r="E35" s="11"/>
      <c r="F35" s="11"/>
    </row>
    <row r="36" spans="4:6" x14ac:dyDescent="0.2">
      <c r="D36" s="6"/>
      <c r="E36" s="11"/>
      <c r="F36" s="11"/>
    </row>
    <row r="37" spans="4:6" x14ac:dyDescent="0.2">
      <c r="D37" s="6"/>
      <c r="E37" s="11"/>
      <c r="F37" s="11"/>
    </row>
    <row r="38" spans="4:6" x14ac:dyDescent="0.2">
      <c r="D38" s="6"/>
      <c r="E38" s="11"/>
    </row>
    <row r="39" spans="4:6" x14ac:dyDescent="0.2">
      <c r="D39" s="6"/>
      <c r="E39" s="11"/>
    </row>
    <row r="40" spans="4:6" x14ac:dyDescent="0.2">
      <c r="D40" s="6"/>
      <c r="E40" s="11"/>
    </row>
    <row r="41" spans="4:6" x14ac:dyDescent="0.2">
      <c r="D41" s="6"/>
    </row>
    <row r="42" spans="4:6" x14ac:dyDescent="0.2">
      <c r="D42" s="6"/>
    </row>
    <row r="43" spans="4:6" x14ac:dyDescent="0.2">
      <c r="D43" s="6"/>
    </row>
    <row r="44" spans="4:6" x14ac:dyDescent="0.2">
      <c r="D44" s="6"/>
    </row>
  </sheetData>
  <sheetProtection algorithmName="SHA-512" hashValue="AIjZprVeADDbDTPqZ02bjLJ1sg8Ku2YrEA295za9PKMDM6v+6ndObKirfojFoFER2+3DNvBzHiBMU55lADv0Kg==" saltValue="eE+eUmpUgA3srN8A+WuJkg==" spinCount="100000" sheet="1" selectLockedCells="1"/>
  <pageMargins left="0.7" right="0.7" top="0.78740157499999996" bottom="0.78740157499999996" header="0.3" footer="0.3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uefungStarten xmlns="d094d881-82cf-4719-bcaa-d17bf7469d75">false</PruefungStarten>
    <Pruefer xmlns="d094d881-82cf-4719-bcaa-d17bf7469d75">Hagelstein, Dr. Georg (HLNUG)</Pruefer>
    <DokumentVersion xmlns="d094d881-82cf-4719-bcaa-d17bf7469d75">6</DokumentVersion>
    <BearbeiterDatum xmlns="d094d881-82cf-4719-bcaa-d17bf7469d75">2025-10-23T22:00:00+00:00</BearbeiterDatum>
    <Bearbeiter xmlns="d094d881-82cf-4719-bcaa-d17bf7469d75">
      <UserInfo>
        <DisplayName>Cordes, Dr. Jens (HLNUG)</DisplayName>
        <AccountId>22</AccountId>
        <AccountType/>
      </UserInfo>
    </Bearbeiter>
    <GenehmigerDatum xmlns="d094d881-82cf-4719-bcaa-d17bf7469d75">2025-10-28T23:00:00+00:00</GenehmigerDatum>
    <Genehmiger xmlns="d094d881-82cf-4719-bcaa-d17bf7469d75">Cordes, Dr. Jens (HLNUG)</Genehmiger>
    <PrueferDatum xmlns="d094d881-82cf-4719-bcaa-d17bf7469d75">2025-10-28T23:00:00+00:00</PrueferDatum>
    <Wesentliche_x0020_Änderungen xmlns="d094d881-82cf-4719-bcaa-d17bf7469d75">Anpassungen für Kurzversion der Ringversuche.</Wesentliche_x0020_Änderungen>
    <Bereich xmlns="898a5631-64d6-4311-abb4-08ffb53095db">02 - Ringversuche - Auswertung</Bereich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HLNUG-DL-Excel-Vorlage" ma:contentTypeID="0x0101002D5460FF05275E4B9DC060C0F68C65BB0600456C7FE2ADFC9040AA08E76AB7EDE734" ma:contentTypeVersion="34" ma:contentTypeDescription="" ma:contentTypeScope="" ma:versionID="aab1de6b81f57125844039e44477b522">
  <xsd:schema xmlns:xsd="http://www.w3.org/2001/XMLSchema" xmlns:xs="http://www.w3.org/2001/XMLSchema" xmlns:p="http://schemas.microsoft.com/office/2006/metadata/properties" xmlns:ns2="d094d881-82cf-4719-bcaa-d17bf7469d75" xmlns:ns3="898a5631-64d6-4311-abb4-08ffb53095db" targetNamespace="http://schemas.microsoft.com/office/2006/metadata/properties" ma:root="true" ma:fieldsID="ac17847a704c92ad80ec7c280212092d" ns2:_="" ns3:_="">
    <xsd:import namespace="d094d881-82cf-4719-bcaa-d17bf7469d75"/>
    <xsd:import namespace="898a5631-64d6-4311-abb4-08ffb53095db"/>
    <xsd:element name="properties">
      <xsd:complexType>
        <xsd:sequence>
          <xsd:element name="documentManagement">
            <xsd:complexType>
              <xsd:all>
                <xsd:element ref="ns2:BearbeiterDatum" minOccurs="0"/>
                <xsd:element ref="ns2:Bearbeiter" minOccurs="0"/>
                <xsd:element ref="ns2:GenehmigerDatum" minOccurs="0"/>
                <xsd:element ref="ns2:Genehmiger" minOccurs="0"/>
                <xsd:element ref="ns2:PrueferDatum" minOccurs="0"/>
                <xsd:element ref="ns2:Pruefer" minOccurs="0"/>
                <xsd:element ref="ns2:PruefungStarten" minOccurs="0"/>
                <xsd:element ref="ns2:DokumentVersion" minOccurs="0"/>
                <xsd:element ref="ns2:Wesentliche_x0020_Änderungen" minOccurs="0"/>
                <xsd:element ref="ns3:Bereich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94d881-82cf-4719-bcaa-d17bf7469d75" elementFormDefault="qualified">
    <xsd:import namespace="http://schemas.microsoft.com/office/2006/documentManagement/types"/>
    <xsd:import namespace="http://schemas.microsoft.com/office/infopath/2007/PartnerControls"/>
    <xsd:element name="BearbeiterDatum" ma:index="8" nillable="true" ma:displayName="Bearbeitet am" ma:format="DateOnly" ma:hidden="true" ma:internalName="BearbeiterDatum" ma:readOnly="false">
      <xsd:simpleType>
        <xsd:restriction base="dms:DateTime"/>
      </xsd:simpleType>
    </xsd:element>
    <xsd:element name="Bearbeiter" ma:index="9" nillable="true" ma:displayName="Bearbeitet von" ma:hidden="true" ma:list="UserInfo" ma:SharePointGroup="0" ma:internalName="Bearbeit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GenehmigerDatum" ma:index="10" nillable="true" ma:displayName="Genehmigt am" ma:format="DateOnly" ma:hidden="true" ma:internalName="GenehmigerDatum" ma:readOnly="false">
      <xsd:simpleType>
        <xsd:restriction base="dms:DateTime"/>
      </xsd:simpleType>
    </xsd:element>
    <xsd:element name="Genehmiger" ma:index="11" nillable="true" ma:displayName="Genehmigt von" ma:hidden="true" ma:internalName="Genehmiger" ma:readOnly="false">
      <xsd:simpleType>
        <xsd:restriction base="dms:Text">
          <xsd:maxLength value="255"/>
        </xsd:restriction>
      </xsd:simpleType>
    </xsd:element>
    <xsd:element name="PrueferDatum" ma:index="12" nillable="true" ma:displayName="Geprüft am" ma:format="DateOnly" ma:hidden="true" ma:internalName="PrueferDatum" ma:readOnly="false">
      <xsd:simpleType>
        <xsd:restriction base="dms:DateTime"/>
      </xsd:simpleType>
    </xsd:element>
    <xsd:element name="Pruefer" ma:index="13" nillable="true" ma:displayName="Geprüft von" ma:hidden="true" ma:internalName="Pruefer" ma:readOnly="false">
      <xsd:simpleType>
        <xsd:restriction base="dms:Text">
          <xsd:maxLength value="255"/>
        </xsd:restriction>
      </xsd:simpleType>
    </xsd:element>
    <xsd:element name="PruefungStarten" ma:index="14" nillable="true" ma:displayName="Prüfung starten" ma:default="0" ma:internalName="PruefungStarten">
      <xsd:simpleType>
        <xsd:restriction base="dms:Boolean"/>
      </xsd:simpleType>
    </xsd:element>
    <xsd:element name="DokumentVersion" ma:index="15" nillable="true" ma:displayName="Dokument-Version" ma:hidden="true" ma:internalName="DokumentVersion" ma:readOnly="false">
      <xsd:simpleType>
        <xsd:restriction base="dms:Text">
          <xsd:maxLength value="255"/>
        </xsd:restriction>
      </xsd:simpleType>
    </xsd:element>
    <xsd:element name="Wesentliche_x0020_Änderungen" ma:index="16" nillable="true" ma:displayName="Wesentliche Änderungen" ma:internalName="Wesentliche_x0020__x00c4_nderungen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8a5631-64d6-4311-abb4-08ffb53095db" elementFormDefault="qualified">
    <xsd:import namespace="http://schemas.microsoft.com/office/2006/documentManagement/types"/>
    <xsd:import namespace="http://schemas.microsoft.com/office/infopath/2007/PartnerControls"/>
    <xsd:element name="Bereich" ma:index="17" ma:displayName="Bereich" ma:default="01 - Labor" ma:format="Dropdown" ma:internalName="Bereich">
      <xsd:simpleType>
        <xsd:restriction base="dms:Choice">
          <xsd:enumeration value="01 - Labor"/>
          <xsd:enumeration value="02 - Ringversuche - Auswertung"/>
          <xsd:enumeration value="03 - Ringversuche - Programme"/>
          <xsd:enumeration value="04 - Dosierung"/>
          <xsd:enumeration value="05 - Prüfstaubherstellung"/>
          <xsd:enumeration value="06 - Emissionsmessungen"/>
          <xsd:enumeration value="07 - Prüfgasuntersuchung"/>
          <xsd:enumeration value="08 - Interne QM"/>
          <xsd:enumeration value="09 - Verifizierungen"/>
          <xsd:enumeration value="10 - Haustechnik"/>
          <xsd:enumeration value="11 - Formaldehyd iodometrisch"/>
          <xsd:enumeration value="12 - Staubversand"/>
          <xsd:enumeration value="Hinwe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9616BA4-4AF2-4F92-B499-0011F9C93401}">
  <ds:schemaRefs>
    <ds:schemaRef ds:uri="http://schemas.openxmlformats.org/package/2006/metadata/core-properties"/>
    <ds:schemaRef ds:uri="80942230-0ea0-4d39-8d76-2b79f5a5bcd6"/>
    <ds:schemaRef ds:uri="http://www.w3.org/XML/1998/namespace"/>
    <ds:schemaRef ds:uri="http://schemas.microsoft.com/office/2006/documentManagement/types"/>
    <ds:schemaRef ds:uri="http://purl.org/dc/dcmitype/"/>
    <ds:schemaRef ds:uri="http://schemas.microsoft.com/office/2006/metadata/properties"/>
    <ds:schemaRef ds:uri="d094d881-82cf-4719-bcaa-d17bf7469d75"/>
    <ds:schemaRef ds:uri="http://schemas.microsoft.com/office/infopath/2007/PartnerControls"/>
    <ds:schemaRef ds:uri="http://purl.org/dc/terms/"/>
    <ds:schemaRef ds:uri="http://purl.org/dc/elements/1.1/"/>
    <ds:schemaRef ds:uri="898a5631-64d6-4311-abb4-08ffb53095db"/>
  </ds:schemaRefs>
</ds:datastoreItem>
</file>

<file path=customXml/itemProps2.xml><?xml version="1.0" encoding="utf-8"?>
<ds:datastoreItem xmlns:ds="http://schemas.openxmlformats.org/officeDocument/2006/customXml" ds:itemID="{8A3DC3BA-F163-41E6-96EE-6727E9D913C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F9A69EC-929A-41D4-B5EA-875BFBCC0C5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094d881-82cf-4719-bcaa-d17bf7469d75"/>
    <ds:schemaRef ds:uri="898a5631-64d6-4311-abb4-08ffb53095d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7</vt:i4>
      </vt:variant>
      <vt:variant>
        <vt:lpstr>Benannte Bereiche</vt:lpstr>
      </vt:variant>
      <vt:variant>
        <vt:i4>11</vt:i4>
      </vt:variant>
    </vt:vector>
  </HeadingPairs>
  <TitlesOfParts>
    <vt:vector size="18" baseType="lpstr">
      <vt:lpstr>Information</vt:lpstr>
      <vt:lpstr>Results</vt:lpstr>
      <vt:lpstr>Conditions</vt:lpstr>
      <vt:lpstr>Analysis</vt:lpstr>
      <vt:lpstr>Metadaten</vt:lpstr>
      <vt:lpstr>ges</vt:lpstr>
      <vt:lpstr>info</vt:lpstr>
      <vt:lpstr>Analysis!Druckbereich</vt:lpstr>
      <vt:lpstr>Conditions!Druckbereich</vt:lpstr>
      <vt:lpstr>Information!Druckbereich</vt:lpstr>
      <vt:lpstr>Results!Druckbereich</vt:lpstr>
      <vt:lpstr>spBearbeiter</vt:lpstr>
      <vt:lpstr>spBearbeiterDatum</vt:lpstr>
      <vt:lpstr>spDokumentenVerison</vt:lpstr>
      <vt:lpstr>spGenehmiger</vt:lpstr>
      <vt:lpstr>spGenehmigerDatum</vt:lpstr>
      <vt:lpstr>spPruefer</vt:lpstr>
      <vt:lpstr>spPrueferDatum</vt:lpstr>
    </vt:vector>
  </TitlesOfParts>
  <Company>HLNUG - I3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Results PT Dust</dc:title>
  <dc:subject>Results submission stack emission proficiency test HLNUG</dc:subject>
  <dc:creator>Cordes, Dr. Jens (HLNUG)</dc:creator>
  <cp:lastModifiedBy>Cordes, Dr. Jens (HLNUG)</cp:lastModifiedBy>
  <cp:lastPrinted>2015-01-16T08:42:59Z</cp:lastPrinted>
  <dcterms:created xsi:type="dcterms:W3CDTF">2013-07-25T04:35:07Z</dcterms:created>
  <dcterms:modified xsi:type="dcterms:W3CDTF">2025-10-29T08:48:30Z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0x0101002D5460FF05275E4B9DC060C0F68C65BB0600456C7FE2ADFC9040AA08E76AB7EDE734</vt:lpwstr>
  </property>
  <property fmtid="{D5CDD505-2E9C-101B-9397-08002B2CF9AE}" pid="3" name="Order">
    <vt:r8>256200</vt:r8>
  </property>
</Properties>
</file>