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ordesj\Desktop\"/>
    </mc:Choice>
  </mc:AlternateContent>
  <xr:revisionPtr revIDLastSave="0" documentId="13_ncr:10001_{73440902-1229-4D29-9133-9359D900A91D}" xr6:coauthVersionLast="47" xr6:coauthVersionMax="47" xr10:uidLastSave="{00000000-0000-0000-0000-000000000000}"/>
  <bookViews>
    <workbookView xWindow="-120" yWindow="-120" windowWidth="29040" windowHeight="15720" tabRatio="672" xr2:uid="{00000000-000D-0000-FFFF-FFFF00000000}"/>
  </bookViews>
  <sheets>
    <sheet name="Information" sheetId="24" r:id="rId1"/>
    <sheet name="SO2_ETX_C" sheetId="25" r:id="rId2"/>
    <sheet name="NOx_CO_HCHO" sheetId="29" r:id="rId3"/>
    <sheet name="Conditions" sheetId="30" r:id="rId4"/>
    <sheet name="Analysis" sheetId="31" r:id="rId5"/>
    <sheet name="Metadaten" sheetId="22" state="hidden" r:id="rId6"/>
    <sheet name="ges" sheetId="19" state="hidden" r:id="rId7"/>
    <sheet name="info" sheetId="20" state="hidden" r:id="rId8"/>
  </sheets>
  <definedNames>
    <definedName name="_xlnm.Print_Area" localSheetId="4">Analysis!$B$2:$L$16</definedName>
    <definedName name="_xlnm.Print_Area" localSheetId="3">Conditions!$B$2:$O$32</definedName>
    <definedName name="_xlnm.Print_Area" localSheetId="0">Information!$B$4:$G$31</definedName>
    <definedName name="_xlnm.Print_Area" localSheetId="2">NOx_CO_HCHO!$B$2:$O$32</definedName>
    <definedName name="_xlnm.Print_Area" localSheetId="1">SO2_ETX_C!$B$2:$O$32</definedName>
    <definedName name="spBearbeiter">Metadaten!$C$4</definedName>
    <definedName name="spBearbeiterDatum">Metadaten!$C$5</definedName>
    <definedName name="spDokumentenVerison">Metadaten!$C$10</definedName>
    <definedName name="spGenehmiger">Metadaten!$C$8</definedName>
    <definedName name="spGenehmigerDatum">Metadaten!$C$9</definedName>
    <definedName name="spPruefer">Metadaten!$C$6</definedName>
    <definedName name="spPrueferDatum">Metadaten!$C$7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31" i="19" l="1"/>
  <c r="S129" i="19"/>
  <c r="S127" i="19"/>
  <c r="S125" i="19"/>
  <c r="S123" i="19"/>
  <c r="R123" i="19"/>
  <c r="S110" i="19"/>
  <c r="S111" i="19" s="1"/>
  <c r="S112" i="19" s="1"/>
  <c r="S113" i="19" s="1"/>
  <c r="S114" i="19" s="1"/>
  <c r="S115" i="19" s="1"/>
  <c r="S116" i="19" s="1"/>
  <c r="S117" i="19" s="1"/>
  <c r="S118" i="19" s="1"/>
  <c r="S119" i="19" s="1"/>
  <c r="S120" i="19" s="1"/>
  <c r="S121" i="19" s="1"/>
  <c r="S108" i="19"/>
  <c r="S109" i="19" s="1"/>
  <c r="S93" i="19"/>
  <c r="S94" i="19" s="1"/>
  <c r="S95" i="19" s="1"/>
  <c r="S96" i="19" s="1"/>
  <c r="S97" i="19" s="1"/>
  <c r="S98" i="19" s="1"/>
  <c r="S99" i="19" s="1"/>
  <c r="S100" i="19" s="1"/>
  <c r="S101" i="19" s="1"/>
  <c r="S102" i="19" s="1"/>
  <c r="S103" i="19" s="1"/>
  <c r="S104" i="19" s="1"/>
  <c r="S105" i="19" s="1"/>
  <c r="S106" i="19" s="1"/>
  <c r="S78" i="19"/>
  <c r="S79" i="19" s="1"/>
  <c r="S80" i="19" s="1"/>
  <c r="S81" i="19" s="1"/>
  <c r="S82" i="19" s="1"/>
  <c r="S83" i="19" s="1"/>
  <c r="S84" i="19" s="1"/>
  <c r="S85" i="19" s="1"/>
  <c r="S86" i="19" s="1"/>
  <c r="S87" i="19" s="1"/>
  <c r="S88" i="19" s="1"/>
  <c r="S89" i="19" s="1"/>
  <c r="S90" i="19" s="1"/>
  <c r="S91" i="19" s="1"/>
  <c r="R78" i="19"/>
  <c r="R79" i="19" s="1"/>
  <c r="S65" i="19"/>
  <c r="S66" i="19" s="1"/>
  <c r="S67" i="19" s="1"/>
  <c r="S68" i="19" s="1"/>
  <c r="S69" i="19" s="1"/>
  <c r="S70" i="19" s="1"/>
  <c r="S71" i="19" s="1"/>
  <c r="S72" i="19" s="1"/>
  <c r="S73" i="19" s="1"/>
  <c r="S74" i="19" s="1"/>
  <c r="S75" i="19" s="1"/>
  <c r="S76" i="19" s="1"/>
  <c r="S63" i="19"/>
  <c r="S64" i="19" s="1"/>
  <c r="U59" i="19"/>
  <c r="U74" i="19" s="1"/>
  <c r="U89" i="19" s="1"/>
  <c r="U104" i="19" s="1"/>
  <c r="U119" i="19" s="1"/>
  <c r="U55" i="19"/>
  <c r="U70" i="19" s="1"/>
  <c r="U85" i="19" s="1"/>
  <c r="U100" i="19" s="1"/>
  <c r="U115" i="19" s="1"/>
  <c r="U51" i="19"/>
  <c r="U66" i="19" s="1"/>
  <c r="U81" i="19" s="1"/>
  <c r="U96" i="19" s="1"/>
  <c r="U111" i="19" s="1"/>
  <c r="S48" i="19"/>
  <c r="S49" i="19" s="1"/>
  <c r="S50" i="19" s="1"/>
  <c r="S51" i="19" s="1"/>
  <c r="S52" i="19" s="1"/>
  <c r="S53" i="19" s="1"/>
  <c r="S54" i="19" s="1"/>
  <c r="S55" i="19" s="1"/>
  <c r="S56" i="19" s="1"/>
  <c r="S57" i="19" s="1"/>
  <c r="S58" i="19" s="1"/>
  <c r="S59" i="19" s="1"/>
  <c r="S60" i="19" s="1"/>
  <c r="S61" i="19" s="1"/>
  <c r="U47" i="19"/>
  <c r="U62" i="19" s="1"/>
  <c r="U77" i="19" s="1"/>
  <c r="T46" i="19"/>
  <c r="T61" i="19" s="1"/>
  <c r="T76" i="19" s="1"/>
  <c r="T91" i="19" s="1"/>
  <c r="T106" i="19" s="1"/>
  <c r="T121" i="19" s="1"/>
  <c r="T45" i="19"/>
  <c r="T60" i="19" s="1"/>
  <c r="T75" i="19" s="1"/>
  <c r="T90" i="19" s="1"/>
  <c r="T105" i="19" s="1"/>
  <c r="T120" i="19" s="1"/>
  <c r="T44" i="19"/>
  <c r="T59" i="19" s="1"/>
  <c r="T74" i="19" s="1"/>
  <c r="T89" i="19" s="1"/>
  <c r="T104" i="19" s="1"/>
  <c r="T119" i="19" s="1"/>
  <c r="T43" i="19"/>
  <c r="T58" i="19" s="1"/>
  <c r="T73" i="19" s="1"/>
  <c r="T88" i="19" s="1"/>
  <c r="T103" i="19" s="1"/>
  <c r="T118" i="19" s="1"/>
  <c r="T42" i="19"/>
  <c r="T57" i="19" s="1"/>
  <c r="T72" i="19" s="1"/>
  <c r="T87" i="19" s="1"/>
  <c r="T102" i="19" s="1"/>
  <c r="T117" i="19" s="1"/>
  <c r="T41" i="19"/>
  <c r="T56" i="19" s="1"/>
  <c r="T71" i="19" s="1"/>
  <c r="T86" i="19" s="1"/>
  <c r="T101" i="19" s="1"/>
  <c r="T116" i="19" s="1"/>
  <c r="T40" i="19"/>
  <c r="T55" i="19" s="1"/>
  <c r="T70" i="19" s="1"/>
  <c r="T85" i="19" s="1"/>
  <c r="T100" i="19" s="1"/>
  <c r="T115" i="19" s="1"/>
  <c r="T39" i="19"/>
  <c r="T54" i="19" s="1"/>
  <c r="T69" i="19" s="1"/>
  <c r="T84" i="19" s="1"/>
  <c r="T99" i="19" s="1"/>
  <c r="T114" i="19" s="1"/>
  <c r="T38" i="19"/>
  <c r="T53" i="19" s="1"/>
  <c r="T68" i="19" s="1"/>
  <c r="T83" i="19" s="1"/>
  <c r="T98" i="19" s="1"/>
  <c r="T113" i="19" s="1"/>
  <c r="T37" i="19"/>
  <c r="T52" i="19" s="1"/>
  <c r="T67" i="19" s="1"/>
  <c r="T82" i="19" s="1"/>
  <c r="T97" i="19" s="1"/>
  <c r="T112" i="19" s="1"/>
  <c r="T36" i="19"/>
  <c r="T51" i="19" s="1"/>
  <c r="T66" i="19" s="1"/>
  <c r="T81" i="19" s="1"/>
  <c r="T96" i="19" s="1"/>
  <c r="T111" i="19" s="1"/>
  <c r="T35" i="19"/>
  <c r="T50" i="19" s="1"/>
  <c r="T65" i="19" s="1"/>
  <c r="T80" i="19" s="1"/>
  <c r="T95" i="19" s="1"/>
  <c r="T110" i="19" s="1"/>
  <c r="T34" i="19"/>
  <c r="T49" i="19" s="1"/>
  <c r="T64" i="19" s="1"/>
  <c r="T79" i="19" s="1"/>
  <c r="T94" i="19" s="1"/>
  <c r="T109" i="19" s="1"/>
  <c r="T33" i="19"/>
  <c r="T48" i="19" s="1"/>
  <c r="T63" i="19" s="1"/>
  <c r="T78" i="19" s="1"/>
  <c r="S33" i="19"/>
  <c r="S34" i="19" s="1"/>
  <c r="S35" i="19" s="1"/>
  <c r="S36" i="19" s="1"/>
  <c r="S37" i="19" s="1"/>
  <c r="S38" i="19" s="1"/>
  <c r="S39" i="19" s="1"/>
  <c r="S40" i="19" s="1"/>
  <c r="S41" i="19" s="1"/>
  <c r="S42" i="19" s="1"/>
  <c r="S43" i="19" s="1"/>
  <c r="S44" i="19" s="1"/>
  <c r="S45" i="19" s="1"/>
  <c r="S46" i="19" s="1"/>
  <c r="T32" i="19"/>
  <c r="T47" i="19" s="1"/>
  <c r="T62" i="19" s="1"/>
  <c r="T77" i="19" s="1"/>
  <c r="U31" i="19"/>
  <c r="U46" i="19" s="1"/>
  <c r="U61" i="19" s="1"/>
  <c r="U76" i="19" s="1"/>
  <c r="U91" i="19" s="1"/>
  <c r="U106" i="19" s="1"/>
  <c r="U121" i="19" s="1"/>
  <c r="T31" i="19"/>
  <c r="U30" i="19"/>
  <c r="U45" i="19" s="1"/>
  <c r="U60" i="19" s="1"/>
  <c r="U75" i="19" s="1"/>
  <c r="U90" i="19" s="1"/>
  <c r="U105" i="19" s="1"/>
  <c r="U120" i="19" s="1"/>
  <c r="T30" i="19"/>
  <c r="U29" i="19"/>
  <c r="U44" i="19" s="1"/>
  <c r="T29" i="19"/>
  <c r="U28" i="19"/>
  <c r="U43" i="19" s="1"/>
  <c r="U58" i="19" s="1"/>
  <c r="U73" i="19" s="1"/>
  <c r="U88" i="19" s="1"/>
  <c r="U103" i="19" s="1"/>
  <c r="U118" i="19" s="1"/>
  <c r="T28" i="19"/>
  <c r="U27" i="19"/>
  <c r="U42" i="19" s="1"/>
  <c r="U57" i="19" s="1"/>
  <c r="U72" i="19" s="1"/>
  <c r="U87" i="19" s="1"/>
  <c r="U102" i="19" s="1"/>
  <c r="U117" i="19" s="1"/>
  <c r="T27" i="19"/>
  <c r="U26" i="19"/>
  <c r="U41" i="19" s="1"/>
  <c r="U56" i="19" s="1"/>
  <c r="U71" i="19" s="1"/>
  <c r="U86" i="19" s="1"/>
  <c r="U101" i="19" s="1"/>
  <c r="U116" i="19" s="1"/>
  <c r="T26" i="19"/>
  <c r="U25" i="19"/>
  <c r="U40" i="19" s="1"/>
  <c r="T25" i="19"/>
  <c r="U24" i="19"/>
  <c r="U39" i="19" s="1"/>
  <c r="U54" i="19" s="1"/>
  <c r="U69" i="19" s="1"/>
  <c r="U84" i="19" s="1"/>
  <c r="U99" i="19" s="1"/>
  <c r="U114" i="19" s="1"/>
  <c r="T24" i="19"/>
  <c r="U23" i="19"/>
  <c r="U38" i="19" s="1"/>
  <c r="U53" i="19" s="1"/>
  <c r="U68" i="19" s="1"/>
  <c r="U83" i="19" s="1"/>
  <c r="U98" i="19" s="1"/>
  <c r="U113" i="19" s="1"/>
  <c r="T23" i="19"/>
  <c r="U22" i="19"/>
  <c r="U37" i="19" s="1"/>
  <c r="U52" i="19" s="1"/>
  <c r="U67" i="19" s="1"/>
  <c r="U82" i="19" s="1"/>
  <c r="U97" i="19" s="1"/>
  <c r="U112" i="19" s="1"/>
  <c r="T22" i="19"/>
  <c r="U21" i="19"/>
  <c r="U36" i="19" s="1"/>
  <c r="T21" i="19"/>
  <c r="U20" i="19"/>
  <c r="U35" i="19" s="1"/>
  <c r="U50" i="19" s="1"/>
  <c r="U65" i="19" s="1"/>
  <c r="U80" i="19" s="1"/>
  <c r="U95" i="19" s="1"/>
  <c r="U110" i="19" s="1"/>
  <c r="T20" i="19"/>
  <c r="U19" i="19"/>
  <c r="U34" i="19" s="1"/>
  <c r="U49" i="19" s="1"/>
  <c r="U64" i="19" s="1"/>
  <c r="U79" i="19" s="1"/>
  <c r="U94" i="19" s="1"/>
  <c r="U109" i="19" s="1"/>
  <c r="T19" i="19"/>
  <c r="U18" i="19"/>
  <c r="U33" i="19" s="1"/>
  <c r="U48" i="19" s="1"/>
  <c r="U63" i="19" s="1"/>
  <c r="U78" i="19" s="1"/>
  <c r="U93" i="19" s="1"/>
  <c r="U108" i="19" s="1"/>
  <c r="U123" i="19" s="1"/>
  <c r="U125" i="19" s="1"/>
  <c r="U127" i="19" s="1"/>
  <c r="U129" i="19" s="1"/>
  <c r="U131" i="19" s="1"/>
  <c r="T18" i="19"/>
  <c r="S18" i="19"/>
  <c r="S19" i="19" s="1"/>
  <c r="S20" i="19" s="1"/>
  <c r="S21" i="19" s="1"/>
  <c r="S22" i="19" s="1"/>
  <c r="S23" i="19" s="1"/>
  <c r="S24" i="19" s="1"/>
  <c r="S25" i="19" s="1"/>
  <c r="S26" i="19" s="1"/>
  <c r="S27" i="19" s="1"/>
  <c r="S28" i="19" s="1"/>
  <c r="S29" i="19" s="1"/>
  <c r="S30" i="19" s="1"/>
  <c r="S31" i="19" s="1"/>
  <c r="U17" i="19"/>
  <c r="U32" i="19" s="1"/>
  <c r="T17" i="19"/>
  <c r="S4" i="19"/>
  <c r="S5" i="19" s="1"/>
  <c r="S6" i="19" s="1"/>
  <c r="S7" i="19" s="1"/>
  <c r="S8" i="19" s="1"/>
  <c r="S9" i="19" s="1"/>
  <c r="S10" i="19" s="1"/>
  <c r="S11" i="19" s="1"/>
  <c r="S12" i="19" s="1"/>
  <c r="S13" i="19" s="1"/>
  <c r="S14" i="19" s="1"/>
  <c r="S15" i="19" s="1"/>
  <c r="S16" i="19" s="1"/>
  <c r="S3" i="19"/>
  <c r="R3" i="19"/>
  <c r="O53" i="30"/>
  <c r="N53" i="30"/>
  <c r="M53" i="30"/>
  <c r="L53" i="30"/>
  <c r="K53" i="30"/>
  <c r="J53" i="30"/>
  <c r="I53" i="30"/>
  <c r="H53" i="30"/>
  <c r="G53" i="30"/>
  <c r="F53" i="30"/>
  <c r="E53" i="30"/>
  <c r="O52" i="30"/>
  <c r="N52" i="30"/>
  <c r="M52" i="30"/>
  <c r="L52" i="30"/>
  <c r="K52" i="30"/>
  <c r="J52" i="30"/>
  <c r="I52" i="30"/>
  <c r="H52" i="30"/>
  <c r="G52" i="30"/>
  <c r="F52" i="30"/>
  <c r="E52" i="30"/>
  <c r="O51" i="30"/>
  <c r="N51" i="30"/>
  <c r="M51" i="30"/>
  <c r="L51" i="30"/>
  <c r="K51" i="30"/>
  <c r="J51" i="30"/>
  <c r="I51" i="30"/>
  <c r="H51" i="30"/>
  <c r="G51" i="30"/>
  <c r="F51" i="30"/>
  <c r="E51" i="30"/>
  <c r="O50" i="30"/>
  <c r="N50" i="30"/>
  <c r="M50" i="30"/>
  <c r="L50" i="30"/>
  <c r="K50" i="30"/>
  <c r="J50" i="30"/>
  <c r="I50" i="30"/>
  <c r="H50" i="30"/>
  <c r="G50" i="30"/>
  <c r="F50" i="30"/>
  <c r="E50" i="30"/>
  <c r="O49" i="30"/>
  <c r="N49" i="30"/>
  <c r="M49" i="30"/>
  <c r="L49" i="30"/>
  <c r="K49" i="30"/>
  <c r="J49" i="30"/>
  <c r="I49" i="30"/>
  <c r="H49" i="30"/>
  <c r="G49" i="30"/>
  <c r="F49" i="30"/>
  <c r="E49" i="30"/>
  <c r="O47" i="30"/>
  <c r="N47" i="30"/>
  <c r="M47" i="30"/>
  <c r="L47" i="30"/>
  <c r="K47" i="30"/>
  <c r="J47" i="30"/>
  <c r="I47" i="30"/>
  <c r="H47" i="30"/>
  <c r="G47" i="30"/>
  <c r="F47" i="30"/>
  <c r="E47" i="30"/>
  <c r="O46" i="30"/>
  <c r="N46" i="30"/>
  <c r="M46" i="30"/>
  <c r="L46" i="30"/>
  <c r="K46" i="30"/>
  <c r="J46" i="30"/>
  <c r="I46" i="30"/>
  <c r="H46" i="30"/>
  <c r="G46" i="30"/>
  <c r="F46" i="30"/>
  <c r="E46" i="30"/>
  <c r="O45" i="30"/>
  <c r="N45" i="30"/>
  <c r="M45" i="30"/>
  <c r="L45" i="30"/>
  <c r="K45" i="30"/>
  <c r="J45" i="30"/>
  <c r="I45" i="30"/>
  <c r="H45" i="30"/>
  <c r="G45" i="30"/>
  <c r="F45" i="30"/>
  <c r="E45" i="30"/>
  <c r="O44" i="30"/>
  <c r="N44" i="30"/>
  <c r="M44" i="30"/>
  <c r="L44" i="30"/>
  <c r="K44" i="30"/>
  <c r="J44" i="30"/>
  <c r="I44" i="30"/>
  <c r="H44" i="30"/>
  <c r="G44" i="30"/>
  <c r="F44" i="30"/>
  <c r="E44" i="30"/>
  <c r="O43" i="30"/>
  <c r="N43" i="30"/>
  <c r="M43" i="30"/>
  <c r="L43" i="30"/>
  <c r="K43" i="30"/>
  <c r="J43" i="30"/>
  <c r="I43" i="30"/>
  <c r="H43" i="30"/>
  <c r="G43" i="30"/>
  <c r="F43" i="30"/>
  <c r="E43" i="30"/>
  <c r="O42" i="30"/>
  <c r="N42" i="30"/>
  <c r="M42" i="30"/>
  <c r="L42" i="30"/>
  <c r="K42" i="30"/>
  <c r="J42" i="30"/>
  <c r="I42" i="30"/>
  <c r="H42" i="30"/>
  <c r="G42" i="30"/>
  <c r="F42" i="30"/>
  <c r="E42" i="30"/>
  <c r="O41" i="30"/>
  <c r="N41" i="30"/>
  <c r="M41" i="30"/>
  <c r="L41" i="30"/>
  <c r="K41" i="30"/>
  <c r="J41" i="30"/>
  <c r="I41" i="30"/>
  <c r="H41" i="30"/>
  <c r="G41" i="30"/>
  <c r="F41" i="30"/>
  <c r="E41" i="30"/>
  <c r="O40" i="30"/>
  <c r="N40" i="30"/>
  <c r="M40" i="30"/>
  <c r="L40" i="30"/>
  <c r="K40" i="30"/>
  <c r="J40" i="30"/>
  <c r="I40" i="30"/>
  <c r="H40" i="30"/>
  <c r="G40" i="30"/>
  <c r="F40" i="30"/>
  <c r="E40" i="30"/>
  <c r="O39" i="30"/>
  <c r="N39" i="30"/>
  <c r="M39" i="30"/>
  <c r="L39" i="30"/>
  <c r="K39" i="30"/>
  <c r="J39" i="30"/>
  <c r="I39" i="30"/>
  <c r="H39" i="30"/>
  <c r="G39" i="30"/>
  <c r="F39" i="30"/>
  <c r="E39" i="30"/>
  <c r="O37" i="30"/>
  <c r="N37" i="30"/>
  <c r="M37" i="30"/>
  <c r="L37" i="30"/>
  <c r="K37" i="30"/>
  <c r="J37" i="30"/>
  <c r="I37" i="30"/>
  <c r="H37" i="30"/>
  <c r="G37" i="30"/>
  <c r="B40" i="30" s="1"/>
  <c r="Q13" i="30" s="1"/>
  <c r="F37" i="30"/>
  <c r="E37" i="30"/>
  <c r="B37" i="30" s="1"/>
  <c r="I2" i="30" s="1"/>
  <c r="C14" i="30"/>
  <c r="C13" i="30"/>
  <c r="O53" i="29"/>
  <c r="N53" i="29"/>
  <c r="M53" i="29"/>
  <c r="L53" i="29"/>
  <c r="K53" i="29"/>
  <c r="J53" i="29"/>
  <c r="I53" i="29"/>
  <c r="H53" i="29"/>
  <c r="G53" i="29"/>
  <c r="F53" i="29"/>
  <c r="E53" i="29"/>
  <c r="D53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O49" i="29"/>
  <c r="N49" i="29"/>
  <c r="M49" i="29"/>
  <c r="L49" i="29"/>
  <c r="K49" i="29"/>
  <c r="J49" i="29"/>
  <c r="I49" i="29"/>
  <c r="H49" i="29"/>
  <c r="G49" i="29"/>
  <c r="F49" i="29"/>
  <c r="E49" i="29"/>
  <c r="D49" i="29"/>
  <c r="O47" i="29"/>
  <c r="N47" i="29"/>
  <c r="M47" i="29"/>
  <c r="L47" i="29"/>
  <c r="K47" i="29"/>
  <c r="J47" i="29"/>
  <c r="I47" i="29"/>
  <c r="H47" i="29"/>
  <c r="G47" i="29"/>
  <c r="F47" i="29"/>
  <c r="E47" i="29"/>
  <c r="D47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O39" i="29"/>
  <c r="N39" i="29"/>
  <c r="M39" i="29"/>
  <c r="L39" i="29"/>
  <c r="K39" i="29"/>
  <c r="J39" i="29"/>
  <c r="I39" i="29"/>
  <c r="H39" i="29"/>
  <c r="B40" i="29" s="1"/>
  <c r="Q16" i="29" s="1"/>
  <c r="G39" i="29"/>
  <c r="F39" i="29"/>
  <c r="E39" i="29"/>
  <c r="D39" i="29"/>
  <c r="E37" i="29"/>
  <c r="B37" i="29" s="1"/>
  <c r="H2" i="29" s="1"/>
  <c r="C14" i="29"/>
  <c r="C15" i="29" s="1"/>
  <c r="C16" i="29" s="1"/>
  <c r="C17" i="29" s="1"/>
  <c r="C18" i="29" s="1"/>
  <c r="C19" i="29" s="1"/>
  <c r="C20" i="29" s="1"/>
  <c r="C21" i="29" s="1"/>
  <c r="C22" i="29" s="1"/>
  <c r="AA1" i="29"/>
  <c r="Q19" i="29" s="1"/>
  <c r="P19" i="29" s="1"/>
  <c r="O53" i="25"/>
  <c r="N53" i="25"/>
  <c r="M53" i="25"/>
  <c r="L53" i="25"/>
  <c r="K53" i="25"/>
  <c r="J53" i="25"/>
  <c r="I53" i="25"/>
  <c r="H53" i="25"/>
  <c r="G53" i="25"/>
  <c r="F53" i="25"/>
  <c r="E53" i="25"/>
  <c r="D53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O39" i="25"/>
  <c r="N39" i="25"/>
  <c r="M39" i="25"/>
  <c r="L39" i="25"/>
  <c r="K39" i="25"/>
  <c r="J39" i="25"/>
  <c r="B37" i="25" s="1"/>
  <c r="I39" i="25"/>
  <c r="H39" i="25"/>
  <c r="G39" i="25"/>
  <c r="F39" i="25"/>
  <c r="B40" i="25" s="1"/>
  <c r="Q16" i="25" s="1"/>
  <c r="E39" i="25"/>
  <c r="D39" i="25"/>
  <c r="E37" i="25"/>
  <c r="B42" i="25" s="1"/>
  <c r="Q17" i="25" s="1"/>
  <c r="Z23" i="25"/>
  <c r="Q19" i="25"/>
  <c r="P19" i="25" s="1"/>
  <c r="C15" i="25"/>
  <c r="C16" i="25" s="1"/>
  <c r="C17" i="25" s="1"/>
  <c r="C18" i="25" s="1"/>
  <c r="C19" i="25" s="1"/>
  <c r="C20" i="25" s="1"/>
  <c r="C21" i="25" s="1"/>
  <c r="C22" i="25" s="1"/>
  <c r="C14" i="25"/>
  <c r="H2" i="25"/>
  <c r="AA1" i="25"/>
  <c r="AA23" i="25" s="1"/>
  <c r="B31" i="24"/>
  <c r="S22" i="24"/>
  <c r="W20" i="24"/>
  <c r="V20" i="24"/>
  <c r="B14" i="24"/>
  <c r="I9" i="24"/>
  <c r="W4" i="24"/>
  <c r="V4" i="24"/>
  <c r="U2" i="24"/>
  <c r="Z1" i="30" s="1"/>
  <c r="B2" i="24"/>
  <c r="C7" i="20"/>
  <c r="I2" i="20"/>
  <c r="E2" i="20"/>
  <c r="C8" i="20"/>
  <c r="C6" i="20"/>
  <c r="B2" i="20"/>
  <c r="F2" i="19"/>
  <c r="P2" i="19"/>
  <c r="N76" i="30"/>
  <c r="H75" i="30"/>
  <c r="L73" i="30"/>
  <c r="F72" i="30"/>
  <c r="J70" i="30"/>
  <c r="N68" i="30"/>
  <c r="H67" i="30"/>
  <c r="L65" i="30"/>
  <c r="F64" i="30"/>
  <c r="J62" i="30"/>
  <c r="H2" i="20"/>
  <c r="G2" i="19"/>
  <c r="F76" i="30"/>
  <c r="J74" i="30"/>
  <c r="N72" i="30"/>
  <c r="H71" i="30"/>
  <c r="L69" i="30"/>
  <c r="F68" i="30"/>
  <c r="J66" i="30"/>
  <c r="N64" i="30"/>
  <c r="H63" i="30"/>
  <c r="H2" i="19"/>
  <c r="Y11" i="31"/>
  <c r="F75" i="30"/>
  <c r="F73" i="30"/>
  <c r="N70" i="30"/>
  <c r="L68" i="30"/>
  <c r="L66" i="30"/>
  <c r="J64" i="30"/>
  <c r="H62" i="30"/>
  <c r="N73" i="29"/>
  <c r="H72" i="29"/>
  <c r="F69" i="29"/>
  <c r="H64" i="29"/>
  <c r="F75" i="25"/>
  <c r="N71" i="25"/>
  <c r="L68" i="25"/>
  <c r="N63" i="25"/>
  <c r="J68" i="25"/>
  <c r="D2" i="19"/>
  <c r="N74" i="30"/>
  <c r="L72" i="30"/>
  <c r="L70" i="30"/>
  <c r="J68" i="30"/>
  <c r="H66" i="30"/>
  <c r="H64" i="30"/>
  <c r="F62" i="30"/>
  <c r="N76" i="29"/>
  <c r="H75" i="29"/>
  <c r="L73" i="29"/>
  <c r="F72" i="29"/>
  <c r="J70" i="29"/>
  <c r="N68" i="29"/>
  <c r="H67" i="29"/>
  <c r="L65" i="29"/>
  <c r="F64" i="29"/>
  <c r="J62" i="29"/>
  <c r="J76" i="25"/>
  <c r="N74" i="25"/>
  <c r="H73" i="25"/>
  <c r="L71" i="25"/>
  <c r="N66" i="25"/>
  <c r="H65" i="25"/>
  <c r="F62" i="25"/>
  <c r="J2" i="19" s="1"/>
  <c r="G3" i="19"/>
  <c r="Y14" i="31"/>
  <c r="Y12" i="31"/>
  <c r="L76" i="30"/>
  <c r="L74" i="30"/>
  <c r="J72" i="30"/>
  <c r="H70" i="30"/>
  <c r="H68" i="30"/>
  <c r="F66" i="30"/>
  <c r="N63" i="30"/>
  <c r="L76" i="29"/>
  <c r="F75" i="29"/>
  <c r="J73" i="29"/>
  <c r="N71" i="29"/>
  <c r="H70" i="29"/>
  <c r="L68" i="29"/>
  <c r="F67" i="29"/>
  <c r="J65" i="29"/>
  <c r="N63" i="29"/>
  <c r="H62" i="29"/>
  <c r="H76" i="25"/>
  <c r="L74" i="25"/>
  <c r="F73" i="25"/>
  <c r="J71" i="25"/>
  <c r="N69" i="25"/>
  <c r="H68" i="25"/>
  <c r="L66" i="25"/>
  <c r="F65" i="25"/>
  <c r="J63" i="25"/>
  <c r="J76" i="30"/>
  <c r="H74" i="30"/>
  <c r="H72" i="30"/>
  <c r="F70" i="30"/>
  <c r="N67" i="30"/>
  <c r="N65" i="30"/>
  <c r="L63" i="30"/>
  <c r="J76" i="29"/>
  <c r="N74" i="29"/>
  <c r="H73" i="29"/>
  <c r="L71" i="29"/>
  <c r="F70" i="29"/>
  <c r="J68" i="29"/>
  <c r="N66" i="29"/>
  <c r="H65" i="29"/>
  <c r="L63" i="29"/>
  <c r="F62" i="29"/>
  <c r="F76" i="25"/>
  <c r="J74" i="25"/>
  <c r="N72" i="25"/>
  <c r="H71" i="25"/>
  <c r="L69" i="25"/>
  <c r="F68" i="25"/>
  <c r="J66" i="25"/>
  <c r="N64" i="25"/>
  <c r="H63" i="25"/>
  <c r="H76" i="30"/>
  <c r="F74" i="30"/>
  <c r="N71" i="30"/>
  <c r="N69" i="30"/>
  <c r="L67" i="30"/>
  <c r="J65" i="30"/>
  <c r="J63" i="30"/>
  <c r="H76" i="29"/>
  <c r="L74" i="29"/>
  <c r="F73" i="29"/>
  <c r="J71" i="29"/>
  <c r="N69" i="29"/>
  <c r="H68" i="29"/>
  <c r="L66" i="29"/>
  <c r="F65" i="29"/>
  <c r="J63" i="29"/>
  <c r="N75" i="25"/>
  <c r="H74" i="25"/>
  <c r="L72" i="25"/>
  <c r="F71" i="25"/>
  <c r="J69" i="25"/>
  <c r="N67" i="25"/>
  <c r="H66" i="25"/>
  <c r="L64" i="25"/>
  <c r="F63" i="25"/>
  <c r="S9" i="24"/>
  <c r="Y10" i="31"/>
  <c r="N75" i="30"/>
  <c r="N73" i="30"/>
  <c r="L71" i="30"/>
  <c r="J69" i="30"/>
  <c r="J67" i="30"/>
  <c r="H65" i="30"/>
  <c r="F63" i="30"/>
  <c r="F76" i="29"/>
  <c r="J74" i="29"/>
  <c r="N72" i="29"/>
  <c r="H71" i="29"/>
  <c r="L69" i="29"/>
  <c r="F68" i="29"/>
  <c r="J66" i="29"/>
  <c r="N64" i="29"/>
  <c r="H63" i="29"/>
  <c r="L75" i="25"/>
  <c r="F74" i="25"/>
  <c r="J72" i="25"/>
  <c r="N70" i="25"/>
  <c r="H69" i="25"/>
  <c r="L67" i="25"/>
  <c r="F66" i="25"/>
  <c r="J64" i="25"/>
  <c r="N62" i="25"/>
  <c r="K2" i="19"/>
  <c r="L75" i="30"/>
  <c r="J73" i="30"/>
  <c r="J71" i="30"/>
  <c r="H69" i="30"/>
  <c r="F67" i="30"/>
  <c r="F65" i="30"/>
  <c r="N62" i="30"/>
  <c r="N75" i="29"/>
  <c r="H74" i="29"/>
  <c r="L72" i="29"/>
  <c r="F71" i="29"/>
  <c r="J69" i="29"/>
  <c r="N67" i="29"/>
  <c r="H66" i="29"/>
  <c r="L64" i="29"/>
  <c r="F63" i="29"/>
  <c r="J75" i="25"/>
  <c r="N73" i="25"/>
  <c r="H72" i="25"/>
  <c r="L70" i="25"/>
  <c r="F69" i="25"/>
  <c r="J67" i="25"/>
  <c r="N65" i="25"/>
  <c r="H64" i="25"/>
  <c r="L62" i="25"/>
  <c r="Y13" i="31"/>
  <c r="J75" i="30"/>
  <c r="H73" i="30"/>
  <c r="F71" i="30"/>
  <c r="F69" i="30"/>
  <c r="N66" i="30"/>
  <c r="L64" i="30"/>
  <c r="L62" i="30"/>
  <c r="L75" i="29"/>
  <c r="F74" i="29"/>
  <c r="J72" i="29"/>
  <c r="N70" i="29"/>
  <c r="H69" i="29"/>
  <c r="L67" i="29"/>
  <c r="F66" i="29"/>
  <c r="J64" i="29"/>
  <c r="N62" i="29"/>
  <c r="N76" i="25"/>
  <c r="H75" i="25"/>
  <c r="L73" i="25"/>
  <c r="F72" i="25"/>
  <c r="J70" i="25"/>
  <c r="N68" i="25"/>
  <c r="H67" i="25"/>
  <c r="L65" i="25"/>
  <c r="F64" i="25"/>
  <c r="J62" i="25"/>
  <c r="S11" i="24"/>
  <c r="J75" i="29"/>
  <c r="L70" i="29"/>
  <c r="J67" i="29"/>
  <c r="N65" i="29"/>
  <c r="L62" i="29"/>
  <c r="L76" i="25"/>
  <c r="J73" i="25"/>
  <c r="H70" i="25"/>
  <c r="F67" i="25"/>
  <c r="J65" i="25"/>
  <c r="H62" i="25"/>
  <c r="S8" i="24"/>
  <c r="F70" i="25"/>
  <c r="L63" i="25"/>
  <c r="S10" i="24"/>
  <c r="P3" i="19"/>
  <c r="I3" i="19" l="1"/>
  <c r="D4" i="31"/>
  <c r="D4" i="30"/>
  <c r="D4" i="25"/>
  <c r="D4" i="29"/>
  <c r="C133" i="19"/>
  <c r="C127" i="19"/>
  <c r="C135" i="19"/>
  <c r="C123" i="19"/>
  <c r="C130" i="19"/>
  <c r="C134" i="19"/>
  <c r="C126" i="19"/>
  <c r="C104" i="19"/>
  <c r="C100" i="19"/>
  <c r="C96" i="19"/>
  <c r="C106" i="19"/>
  <c r="C102" i="19"/>
  <c r="C98" i="19"/>
  <c r="C94" i="19"/>
  <c r="C129" i="19"/>
  <c r="C122" i="19"/>
  <c r="C121" i="19"/>
  <c r="C107" i="19"/>
  <c r="C132" i="19"/>
  <c r="C124" i="19"/>
  <c r="C110" i="19"/>
  <c r="C109" i="19"/>
  <c r="C95" i="19"/>
  <c r="C114" i="19"/>
  <c r="C113" i="19"/>
  <c r="C99" i="19"/>
  <c r="C93" i="19"/>
  <c r="C118" i="19"/>
  <c r="C117" i="19"/>
  <c r="C103" i="19"/>
  <c r="C92" i="19"/>
  <c r="C78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105" i="19"/>
  <c r="C84" i="19"/>
  <c r="C77" i="19"/>
  <c r="C16" i="19"/>
  <c r="C12" i="19"/>
  <c r="C8" i="19"/>
  <c r="C4" i="19"/>
  <c r="C136" i="19"/>
  <c r="C125" i="19"/>
  <c r="C88" i="19"/>
  <c r="C80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14" i="19"/>
  <c r="C10" i="19"/>
  <c r="C6" i="19"/>
  <c r="C128" i="19"/>
  <c r="C108" i="19"/>
  <c r="C90" i="19"/>
  <c r="C87" i="19"/>
  <c r="C63" i="19"/>
  <c r="C119" i="19"/>
  <c r="C116" i="19"/>
  <c r="C81" i="19"/>
  <c r="C82" i="19"/>
  <c r="C91" i="19"/>
  <c r="C83" i="19"/>
  <c r="C64" i="19"/>
  <c r="C62" i="19"/>
  <c r="C60" i="19"/>
  <c r="C58" i="19"/>
  <c r="C56" i="19"/>
  <c r="C54" i="19"/>
  <c r="C52" i="19"/>
  <c r="C50" i="19"/>
  <c r="C48" i="19"/>
  <c r="C27" i="19"/>
  <c r="C19" i="19"/>
  <c r="C11" i="19"/>
  <c r="C115" i="19"/>
  <c r="C112" i="19"/>
  <c r="C101" i="19"/>
  <c r="C89" i="19"/>
  <c r="C120" i="19"/>
  <c r="C85" i="19"/>
  <c r="C79" i="19"/>
  <c r="C131" i="19"/>
  <c r="C111" i="19"/>
  <c r="C97" i="19"/>
  <c r="C86" i="19"/>
  <c r="C61" i="19"/>
  <c r="C59" i="19"/>
  <c r="C57" i="19"/>
  <c r="C55" i="19"/>
  <c r="C53" i="19"/>
  <c r="C51" i="19"/>
  <c r="C49" i="19"/>
  <c r="C31" i="19"/>
  <c r="C23" i="19"/>
  <c r="L4" i="31"/>
  <c r="C26" i="19"/>
  <c r="O4" i="25"/>
  <c r="C22" i="19"/>
  <c r="O4" i="30"/>
  <c r="C29" i="19"/>
  <c r="C18" i="19"/>
  <c r="C2" i="19"/>
  <c r="C32" i="19"/>
  <c r="C25" i="19"/>
  <c r="C9" i="19"/>
  <c r="C7" i="19"/>
  <c r="C5" i="19"/>
  <c r="C3" i="19"/>
  <c r="C28" i="19"/>
  <c r="C21" i="19"/>
  <c r="C17" i="19"/>
  <c r="C15" i="19"/>
  <c r="C13" i="19"/>
  <c r="C24" i="19"/>
  <c r="C20" i="19"/>
  <c r="O4" i="29"/>
  <c r="C30" i="19"/>
  <c r="F14" i="20"/>
  <c r="F11" i="20"/>
  <c r="D5" i="29"/>
  <c r="D5" i="31"/>
  <c r="D5" i="30"/>
  <c r="D5" i="25"/>
  <c r="F13" i="20"/>
  <c r="F15" i="20"/>
  <c r="F12" i="20"/>
  <c r="I2" i="19"/>
  <c r="V2" i="19"/>
  <c r="Q11" i="30"/>
  <c r="Q10" i="30"/>
  <c r="H9" i="30"/>
  <c r="B5" i="30"/>
  <c r="L10" i="30"/>
  <c r="F9" i="30"/>
  <c r="H10" i="30"/>
  <c r="D9" i="30"/>
  <c r="F10" i="30"/>
  <c r="C9" i="30"/>
  <c r="B10" i="30"/>
  <c r="B9" i="30"/>
  <c r="B4" i="30"/>
  <c r="F11" i="30"/>
  <c r="H11" i="30" s="1"/>
  <c r="J11" i="30" s="1"/>
  <c r="L11" i="30" s="1"/>
  <c r="N11" i="30" s="1"/>
  <c r="N9" i="30"/>
  <c r="E11" i="30"/>
  <c r="L9" i="30"/>
  <c r="B7" i="30"/>
  <c r="D11" i="30"/>
  <c r="J9" i="30"/>
  <c r="B2" i="30"/>
  <c r="I2" i="24"/>
  <c r="B4" i="24"/>
  <c r="I8" i="24"/>
  <c r="I4" i="24"/>
  <c r="I11" i="24"/>
  <c r="B21" i="24"/>
  <c r="B42" i="29"/>
  <c r="Q17" i="29" s="1"/>
  <c r="I1" i="24"/>
  <c r="C9" i="24"/>
  <c r="Z1" i="29"/>
  <c r="R4" i="19"/>
  <c r="F2" i="24"/>
  <c r="T92" i="19"/>
  <c r="T107" i="19" s="1"/>
  <c r="T122" i="19" s="1"/>
  <c r="B5" i="24"/>
  <c r="C10" i="24"/>
  <c r="B7" i="24"/>
  <c r="I10" i="24"/>
  <c r="B28" i="24"/>
  <c r="Z23" i="29"/>
  <c r="B42" i="30"/>
  <c r="T93" i="19"/>
  <c r="T108" i="19" s="1"/>
  <c r="T123" i="19" s="1"/>
  <c r="B24" i="24"/>
  <c r="C8" i="24"/>
  <c r="AA23" i="29"/>
  <c r="B16" i="24"/>
  <c r="C11" i="24"/>
  <c r="Z1" i="25"/>
  <c r="Z1" i="31"/>
  <c r="U92" i="19"/>
  <c r="U107" i="19" s="1"/>
  <c r="U122" i="19" s="1"/>
  <c r="R80" i="19"/>
  <c r="R124" i="19"/>
  <c r="J79" i="19"/>
  <c r="P123" i="19"/>
  <c r="K122" i="19"/>
  <c r="K123" i="19"/>
  <c r="P78" i="19"/>
  <c r="J123" i="19"/>
  <c r="H78" i="19"/>
  <c r="H77" i="19"/>
  <c r="G78" i="19"/>
  <c r="H79" i="19"/>
  <c r="F78" i="19"/>
  <c r="P79" i="19"/>
  <c r="J78" i="19"/>
  <c r="F3" i="19"/>
  <c r="P77" i="19"/>
  <c r="F79" i="19"/>
  <c r="J3" i="19"/>
  <c r="H3" i="19"/>
  <c r="K3" i="19"/>
  <c r="F77" i="19"/>
  <c r="J77" i="19"/>
  <c r="D77" i="19"/>
  <c r="D78" i="19"/>
  <c r="D3" i="19"/>
  <c r="G79" i="19"/>
  <c r="G77" i="19"/>
  <c r="D79" i="19"/>
  <c r="D123" i="19"/>
  <c r="V77" i="19" l="1"/>
  <c r="V79" i="19"/>
  <c r="I77" i="19"/>
  <c r="V3" i="19"/>
  <c r="I79" i="19"/>
  <c r="V78" i="19"/>
  <c r="I78" i="19"/>
  <c r="I123" i="19"/>
  <c r="J9" i="25"/>
  <c r="F11" i="25"/>
  <c r="H11" i="25" s="1"/>
  <c r="J11" i="25" s="1"/>
  <c r="L11" i="25" s="1"/>
  <c r="N11" i="25" s="1"/>
  <c r="H9" i="25"/>
  <c r="Q13" i="25"/>
  <c r="Q12" i="25"/>
  <c r="D11" i="25"/>
  <c r="C9" i="25"/>
  <c r="Q11" i="25"/>
  <c r="Q10" i="25"/>
  <c r="B9" i="25"/>
  <c r="B4" i="25"/>
  <c r="B10" i="25"/>
  <c r="C30" i="25"/>
  <c r="C30" i="30" s="1"/>
  <c r="Q24" i="25"/>
  <c r="Q14" i="25"/>
  <c r="P14" i="25" s="1"/>
  <c r="L9" i="25"/>
  <c r="B2" i="25"/>
  <c r="B5" i="25"/>
  <c r="Q22" i="25"/>
  <c r="E11" i="25"/>
  <c r="D9" i="25"/>
  <c r="N9" i="25"/>
  <c r="B7" i="25"/>
  <c r="R125" i="19"/>
  <c r="Q17" i="30"/>
  <c r="Q14" i="30"/>
  <c r="U124" i="19"/>
  <c r="U126" i="19" s="1"/>
  <c r="U128" i="19" s="1"/>
  <c r="U130" i="19" s="1"/>
  <c r="T124" i="19"/>
  <c r="T126" i="19" s="1"/>
  <c r="T128" i="19" s="1"/>
  <c r="T130" i="19" s="1"/>
  <c r="B15" i="31"/>
  <c r="AB5" i="31"/>
  <c r="B16" i="31"/>
  <c r="E9" i="31"/>
  <c r="AJ6" i="31"/>
  <c r="AB3" i="31"/>
  <c r="AB4" i="31"/>
  <c r="B2" i="31"/>
  <c r="AB7" i="31"/>
  <c r="B10" i="31"/>
  <c r="B7" i="31"/>
  <c r="AH9" i="31"/>
  <c r="B4" i="31"/>
  <c r="H9" i="31"/>
  <c r="H14" i="31" s="1"/>
  <c r="B9" i="31"/>
  <c r="B14" i="31"/>
  <c r="AH8" i="31"/>
  <c r="B12" i="31"/>
  <c r="AB8" i="31"/>
  <c r="B5" i="31"/>
  <c r="C9" i="29"/>
  <c r="Q24" i="29"/>
  <c r="Q14" i="29"/>
  <c r="E11" i="29"/>
  <c r="B9" i="29"/>
  <c r="B4" i="29"/>
  <c r="D11" i="29"/>
  <c r="Q13" i="29"/>
  <c r="Q10" i="29"/>
  <c r="B7" i="29"/>
  <c r="Q22" i="29"/>
  <c r="Q12" i="29"/>
  <c r="B10" i="29"/>
  <c r="B2" i="29"/>
  <c r="Q11" i="29"/>
  <c r="J9" i="29"/>
  <c r="B5" i="29"/>
  <c r="F9" i="29"/>
  <c r="D9" i="29"/>
  <c r="C30" i="29"/>
  <c r="F11" i="29"/>
  <c r="H11" i="29" s="1"/>
  <c r="J11" i="29" s="1"/>
  <c r="R81" i="19"/>
  <c r="K4" i="31"/>
  <c r="N4" i="30"/>
  <c r="N4" i="25"/>
  <c r="N4" i="29"/>
  <c r="N8" i="31"/>
  <c r="Q8" i="29"/>
  <c r="Q8" i="30"/>
  <c r="Q8" i="25"/>
  <c r="T125" i="19"/>
  <c r="T127" i="19" s="1"/>
  <c r="T129" i="19" s="1"/>
  <c r="T131" i="19" s="1"/>
  <c r="R5" i="19"/>
  <c r="K80" i="19"/>
  <c r="P4" i="19"/>
  <c r="F123" i="19"/>
  <c r="K79" i="19"/>
  <c r="K78" i="19"/>
  <c r="K77" i="19"/>
  <c r="P80" i="19"/>
  <c r="G124" i="19"/>
  <c r="D122" i="19"/>
  <c r="H4" i="19"/>
  <c r="D124" i="19"/>
  <c r="H122" i="19"/>
  <c r="J80" i="19"/>
  <c r="F122" i="19"/>
  <c r="G80" i="19"/>
  <c r="F4" i="19"/>
  <c r="K124" i="19"/>
  <c r="F80" i="19"/>
  <c r="K4" i="19"/>
  <c r="D4" i="19"/>
  <c r="P122" i="19"/>
  <c r="H80" i="19"/>
  <c r="J4" i="19"/>
  <c r="J122" i="19"/>
  <c r="G4" i="19"/>
  <c r="P124" i="19"/>
  <c r="G122" i="19"/>
  <c r="D80" i="19"/>
  <c r="H123" i="19"/>
  <c r="J124" i="19"/>
  <c r="G123" i="19"/>
  <c r="I124" i="19" l="1"/>
  <c r="I122" i="19"/>
  <c r="V80" i="19"/>
  <c r="V4" i="19"/>
  <c r="I80" i="19"/>
  <c r="I4" i="19"/>
  <c r="AD7" i="31"/>
  <c r="AF6" i="31"/>
  <c r="R82" i="19"/>
  <c r="AD6" i="31"/>
  <c r="AF5" i="31"/>
  <c r="R126" i="19"/>
  <c r="R6" i="19"/>
  <c r="E10" i="31"/>
  <c r="AJ3" i="31"/>
  <c r="E15" i="31"/>
  <c r="E11" i="31"/>
  <c r="AH3" i="31"/>
  <c r="AF3" i="31"/>
  <c r="E16" i="31"/>
  <c r="E12" i="31"/>
  <c r="AD3" i="31"/>
  <c r="K81" i="19"/>
  <c r="P125" i="19"/>
  <c r="G5" i="19"/>
  <c r="W11" i="31"/>
  <c r="G81" i="19"/>
  <c r="D5" i="19"/>
  <c r="H125" i="19"/>
  <c r="W14" i="31"/>
  <c r="P81" i="19"/>
  <c r="K125" i="19"/>
  <c r="D81" i="19"/>
  <c r="P5" i="19"/>
  <c r="W10" i="31"/>
  <c r="J5" i="19"/>
  <c r="F125" i="19"/>
  <c r="W13" i="31"/>
  <c r="H124" i="19"/>
  <c r="F5" i="19"/>
  <c r="D125" i="19"/>
  <c r="H81" i="19"/>
  <c r="J125" i="19"/>
  <c r="K5" i="19"/>
  <c r="W12" i="31"/>
  <c r="J81" i="19"/>
  <c r="G125" i="19"/>
  <c r="F81" i="19"/>
  <c r="F124" i="19"/>
  <c r="H5" i="19"/>
  <c r="V81" i="19" l="1"/>
  <c r="E13" i="20"/>
  <c r="X12" i="31"/>
  <c r="V5" i="19"/>
  <c r="E14" i="20"/>
  <c r="X13" i="31"/>
  <c r="E11" i="20"/>
  <c r="X10" i="31"/>
  <c r="I5" i="19"/>
  <c r="I81" i="19"/>
  <c r="E15" i="20"/>
  <c r="X14" i="31"/>
  <c r="E12" i="20"/>
  <c r="X11" i="31"/>
  <c r="I125" i="19"/>
  <c r="R7" i="19"/>
  <c r="R83" i="19"/>
  <c r="R127" i="19"/>
  <c r="K6" i="19"/>
  <c r="K82" i="19"/>
  <c r="P126" i="19"/>
  <c r="H6" i="19"/>
  <c r="J126" i="19"/>
  <c r="H126" i="19"/>
  <c r="P82" i="19"/>
  <c r="P6" i="19"/>
  <c r="D82" i="19"/>
  <c r="G6" i="19"/>
  <c r="J6" i="19"/>
  <c r="H82" i="19"/>
  <c r="F126" i="19"/>
  <c r="G82" i="19"/>
  <c r="K126" i="19"/>
  <c r="J82" i="19"/>
  <c r="D6" i="19"/>
  <c r="G126" i="19"/>
  <c r="F6" i="19"/>
  <c r="F82" i="19"/>
  <c r="D126" i="19"/>
  <c r="V82" i="19" l="1"/>
  <c r="V6" i="19"/>
  <c r="I6" i="19"/>
  <c r="I82" i="19"/>
  <c r="I126" i="19"/>
  <c r="M133" i="19"/>
  <c r="U11" i="31"/>
  <c r="N11" i="31" s="1"/>
  <c r="M11" i="31" s="1"/>
  <c r="M135" i="19"/>
  <c r="U13" i="31"/>
  <c r="N15" i="31" s="1"/>
  <c r="M15" i="31" s="1"/>
  <c r="M136" i="19"/>
  <c r="U14" i="31"/>
  <c r="N16" i="31" s="1"/>
  <c r="M16" i="31" s="1"/>
  <c r="R128" i="19"/>
  <c r="R8" i="19"/>
  <c r="M132" i="19"/>
  <c r="U10" i="31"/>
  <c r="N10" i="31" s="1"/>
  <c r="M10" i="31" s="1"/>
  <c r="M134" i="19"/>
  <c r="U12" i="31"/>
  <c r="N12" i="31" s="1"/>
  <c r="M12" i="31" s="1"/>
  <c r="R84" i="19"/>
  <c r="H127" i="19"/>
  <c r="P7" i="19"/>
  <c r="G83" i="19"/>
  <c r="D127" i="19"/>
  <c r="D7" i="19"/>
  <c r="D83" i="19"/>
  <c r="F127" i="19"/>
  <c r="K7" i="19"/>
  <c r="P83" i="19"/>
  <c r="G127" i="19"/>
  <c r="H7" i="19"/>
  <c r="K127" i="19"/>
  <c r="H83" i="19"/>
  <c r="F83" i="19"/>
  <c r="P127" i="19"/>
  <c r="F7" i="19"/>
  <c r="K83" i="19"/>
  <c r="J127" i="19"/>
  <c r="G7" i="19"/>
  <c r="J83" i="19"/>
  <c r="J7" i="19"/>
  <c r="V7" i="19" l="1"/>
  <c r="I127" i="19"/>
  <c r="V83" i="19"/>
  <c r="I83" i="19"/>
  <c r="I7" i="19"/>
  <c r="D11" i="20"/>
  <c r="E132" i="19"/>
  <c r="I132" i="19"/>
  <c r="E134" i="19"/>
  <c r="D13" i="20"/>
  <c r="I134" i="19"/>
  <c r="E133" i="19"/>
  <c r="D12" i="20"/>
  <c r="I133" i="19"/>
  <c r="D15" i="20"/>
  <c r="E136" i="19"/>
  <c r="I136" i="19"/>
  <c r="R85" i="19"/>
  <c r="I135" i="19"/>
  <c r="D14" i="20"/>
  <c r="E135" i="19"/>
  <c r="R129" i="19"/>
  <c r="R9" i="19"/>
  <c r="F84" i="19"/>
  <c r="J128" i="19"/>
  <c r="F8" i="19"/>
  <c r="D8" i="19"/>
  <c r="K8" i="19"/>
  <c r="G128" i="19"/>
  <c r="F128" i="19"/>
  <c r="P128" i="19"/>
  <c r="H128" i="19"/>
  <c r="D84" i="19"/>
  <c r="G8" i="19"/>
  <c r="H84" i="19"/>
  <c r="K84" i="19"/>
  <c r="D128" i="19"/>
  <c r="P8" i="19"/>
  <c r="P84" i="19"/>
  <c r="H8" i="19"/>
  <c r="J84" i="19"/>
  <c r="K128" i="19"/>
  <c r="J8" i="19"/>
  <c r="G84" i="19"/>
  <c r="I84" i="19" l="1"/>
  <c r="I8" i="19"/>
  <c r="I128" i="19"/>
  <c r="V8" i="19"/>
  <c r="V84" i="19"/>
  <c r="K132" i="19"/>
  <c r="B11" i="20" s="1"/>
  <c r="C11" i="20"/>
  <c r="R130" i="19"/>
  <c r="K136" i="19"/>
  <c r="B15" i="20" s="1"/>
  <c r="C15" i="20"/>
  <c r="C14" i="20"/>
  <c r="K135" i="19"/>
  <c r="B14" i="20" s="1"/>
  <c r="R10" i="19"/>
  <c r="R86" i="19"/>
  <c r="C12" i="20"/>
  <c r="K133" i="19"/>
  <c r="B12" i="20" s="1"/>
  <c r="C13" i="20"/>
  <c r="K134" i="19"/>
  <c r="B13" i="20" s="1"/>
  <c r="D129" i="19"/>
  <c r="H9" i="19"/>
  <c r="K85" i="19"/>
  <c r="K129" i="19"/>
  <c r="G85" i="19"/>
  <c r="P9" i="19"/>
  <c r="F85" i="19"/>
  <c r="F129" i="19"/>
  <c r="F9" i="19"/>
  <c r="J9" i="19"/>
  <c r="G9" i="19"/>
  <c r="J129" i="19"/>
  <c r="H129" i="19"/>
  <c r="P129" i="19"/>
  <c r="H85" i="19"/>
  <c r="J85" i="19"/>
  <c r="D9" i="19"/>
  <c r="D85" i="19"/>
  <c r="K9" i="19"/>
  <c r="G129" i="19"/>
  <c r="P85" i="19"/>
  <c r="I85" i="19" l="1"/>
  <c r="I129" i="19"/>
  <c r="V9" i="19"/>
  <c r="V85" i="19"/>
  <c r="I9" i="19"/>
  <c r="R11" i="19"/>
  <c r="R131" i="19"/>
  <c r="R87" i="19"/>
  <c r="J10" i="19"/>
  <c r="J130" i="19"/>
  <c r="G86" i="19"/>
  <c r="D10" i="19"/>
  <c r="K86" i="19"/>
  <c r="K130" i="19"/>
  <c r="D130" i="19"/>
  <c r="H130" i="19"/>
  <c r="F10" i="19"/>
  <c r="G130" i="19"/>
  <c r="P86" i="19"/>
  <c r="J86" i="19"/>
  <c r="H10" i="19"/>
  <c r="D86" i="19"/>
  <c r="H86" i="19"/>
  <c r="P130" i="19"/>
  <c r="K10" i="19"/>
  <c r="F86" i="19"/>
  <c r="G10" i="19"/>
  <c r="P10" i="19"/>
  <c r="F130" i="19"/>
  <c r="I10" i="19" l="1"/>
  <c r="V86" i="19"/>
  <c r="I130" i="19"/>
  <c r="I86" i="19"/>
  <c r="V10" i="19"/>
  <c r="R12" i="19"/>
  <c r="R88" i="19"/>
  <c r="H11" i="19"/>
  <c r="K131" i="19"/>
  <c r="F87" i="19"/>
  <c r="K87" i="19"/>
  <c r="P11" i="19"/>
  <c r="J11" i="19"/>
  <c r="H87" i="19"/>
  <c r="G11" i="19"/>
  <c r="D131" i="19"/>
  <c r="P131" i="19"/>
  <c r="G131" i="19"/>
  <c r="F11" i="19"/>
  <c r="P87" i="19"/>
  <c r="D11" i="19"/>
  <c r="J87" i="19"/>
  <c r="G87" i="19"/>
  <c r="D87" i="19"/>
  <c r="F131" i="19"/>
  <c r="J131" i="19"/>
  <c r="H131" i="19"/>
  <c r="K11" i="19"/>
  <c r="I87" i="19" l="1"/>
  <c r="V11" i="19"/>
  <c r="I131" i="19"/>
  <c r="I11" i="19"/>
  <c r="V87" i="19"/>
  <c r="R13" i="19"/>
  <c r="R89" i="19"/>
  <c r="H88" i="19"/>
  <c r="J12" i="19"/>
  <c r="J88" i="19"/>
  <c r="K88" i="19"/>
  <c r="F12" i="19"/>
  <c r="P88" i="19"/>
  <c r="G88" i="19"/>
  <c r="F88" i="19"/>
  <c r="D12" i="19"/>
  <c r="D88" i="19"/>
  <c r="G12" i="19"/>
  <c r="P12" i="19"/>
  <c r="H12" i="19"/>
  <c r="K12" i="19"/>
  <c r="I12" i="19" l="1"/>
  <c r="V88" i="19"/>
  <c r="I88" i="19"/>
  <c r="V12" i="19"/>
  <c r="R90" i="19"/>
  <c r="R14" i="19"/>
  <c r="H89" i="19"/>
  <c r="G13" i="19"/>
  <c r="P13" i="19"/>
  <c r="D89" i="19"/>
  <c r="H13" i="19"/>
  <c r="G89" i="19"/>
  <c r="D13" i="19"/>
  <c r="J89" i="19"/>
  <c r="F13" i="19"/>
  <c r="F89" i="19"/>
  <c r="K13" i="19"/>
  <c r="P89" i="19"/>
  <c r="J13" i="19"/>
  <c r="K89" i="19"/>
  <c r="I89" i="19" l="1"/>
  <c r="V89" i="19"/>
  <c r="V13" i="19"/>
  <c r="I13" i="19"/>
  <c r="R91" i="19"/>
  <c r="R15" i="19"/>
  <c r="F90" i="19"/>
  <c r="K14" i="19"/>
  <c r="G14" i="19"/>
  <c r="J90" i="19"/>
  <c r="G90" i="19"/>
  <c r="H14" i="19"/>
  <c r="P14" i="19"/>
  <c r="H90" i="19"/>
  <c r="P90" i="19"/>
  <c r="F14" i="19"/>
  <c r="D90" i="19"/>
  <c r="K90" i="19"/>
  <c r="J14" i="19"/>
  <c r="D14" i="19"/>
  <c r="V14" i="19" l="1"/>
  <c r="I90" i="19"/>
  <c r="I14" i="19"/>
  <c r="V90" i="19"/>
  <c r="R92" i="19"/>
  <c r="R16" i="19"/>
  <c r="H91" i="19"/>
  <c r="K15" i="19"/>
  <c r="G91" i="19"/>
  <c r="P91" i="19"/>
  <c r="D15" i="19"/>
  <c r="J91" i="19"/>
  <c r="J15" i="19"/>
  <c r="F91" i="19"/>
  <c r="P15" i="19"/>
  <c r="H15" i="19"/>
  <c r="D91" i="19"/>
  <c r="F15" i="19"/>
  <c r="K91" i="19"/>
  <c r="G15" i="19"/>
  <c r="V15" i="19" l="1"/>
  <c r="I15" i="19"/>
  <c r="V91" i="19"/>
  <c r="I91" i="19"/>
  <c r="R17" i="19"/>
  <c r="R93" i="19"/>
  <c r="G16" i="19"/>
  <c r="H92" i="19"/>
  <c r="D92" i="19"/>
  <c r="P16" i="19"/>
  <c r="F92" i="19"/>
  <c r="J92" i="19"/>
  <c r="G92" i="19"/>
  <c r="F16" i="19"/>
  <c r="P92" i="19"/>
  <c r="D16" i="19"/>
  <c r="K92" i="19"/>
  <c r="H16" i="19"/>
  <c r="K16" i="19"/>
  <c r="J16" i="19"/>
  <c r="I92" i="19" l="1"/>
  <c r="V16" i="19"/>
  <c r="V92" i="19"/>
  <c r="I16" i="19"/>
  <c r="R18" i="19"/>
  <c r="R94" i="19"/>
  <c r="P17" i="19"/>
  <c r="P93" i="19"/>
  <c r="H17" i="19"/>
  <c r="H93" i="19"/>
  <c r="G17" i="19"/>
  <c r="F93" i="19"/>
  <c r="F17" i="19"/>
  <c r="J17" i="19"/>
  <c r="D93" i="19"/>
  <c r="D17" i="19"/>
  <c r="K17" i="19"/>
  <c r="J93" i="19"/>
  <c r="G93" i="19"/>
  <c r="K93" i="19"/>
  <c r="V17" i="19" l="1"/>
  <c r="V93" i="19"/>
  <c r="I93" i="19"/>
  <c r="I17" i="19"/>
  <c r="R95" i="19"/>
  <c r="R19" i="19"/>
  <c r="H18" i="19"/>
  <c r="G94" i="19"/>
  <c r="F18" i="19"/>
  <c r="P94" i="19"/>
  <c r="P18" i="19"/>
  <c r="K18" i="19"/>
  <c r="D94" i="19"/>
  <c r="G18" i="19"/>
  <c r="J18" i="19"/>
  <c r="J94" i="19"/>
  <c r="H94" i="19"/>
  <c r="F94" i="19"/>
  <c r="K94" i="19"/>
  <c r="D18" i="19"/>
  <c r="V94" i="19" l="1"/>
  <c r="I18" i="19"/>
  <c r="I94" i="19"/>
  <c r="V18" i="19"/>
  <c r="R20" i="19"/>
  <c r="R96" i="19"/>
  <c r="J19" i="19"/>
  <c r="J95" i="19"/>
  <c r="H95" i="19"/>
  <c r="G95" i="19"/>
  <c r="H19" i="19"/>
  <c r="P95" i="19"/>
  <c r="F19" i="19"/>
  <c r="K95" i="19"/>
  <c r="D19" i="19"/>
  <c r="D95" i="19"/>
  <c r="G19" i="19"/>
  <c r="K19" i="19"/>
  <c r="F95" i="19"/>
  <c r="P19" i="19"/>
  <c r="I19" i="19" l="1"/>
  <c r="V95" i="19"/>
  <c r="V19" i="19"/>
  <c r="I95" i="19"/>
  <c r="R21" i="19"/>
  <c r="R97" i="19"/>
  <c r="J20" i="19"/>
  <c r="K96" i="19"/>
  <c r="F20" i="19"/>
  <c r="D96" i="19"/>
  <c r="P96" i="19"/>
  <c r="G96" i="19"/>
  <c r="H96" i="19"/>
  <c r="D20" i="19"/>
  <c r="K20" i="19"/>
  <c r="G20" i="19"/>
  <c r="J96" i="19"/>
  <c r="H20" i="19"/>
  <c r="F96" i="19"/>
  <c r="P20" i="19"/>
  <c r="I20" i="19" l="1"/>
  <c r="V96" i="19"/>
  <c r="I96" i="19"/>
  <c r="V20" i="19"/>
  <c r="R98" i="19"/>
  <c r="R22" i="19"/>
  <c r="K97" i="19"/>
  <c r="J21" i="19"/>
  <c r="D97" i="19"/>
  <c r="P97" i="19"/>
  <c r="H97" i="19"/>
  <c r="K21" i="19"/>
  <c r="P21" i="19"/>
  <c r="H21" i="19"/>
  <c r="J97" i="19"/>
  <c r="F97" i="19"/>
  <c r="D21" i="19"/>
  <c r="G97" i="19"/>
  <c r="G21" i="19"/>
  <c r="F21" i="19"/>
  <c r="V21" i="19" l="1"/>
  <c r="V97" i="19"/>
  <c r="I21" i="19"/>
  <c r="I97" i="19"/>
  <c r="R23" i="19"/>
  <c r="R99" i="19"/>
  <c r="F22" i="19"/>
  <c r="P98" i="19"/>
  <c r="G22" i="19"/>
  <c r="H98" i="19"/>
  <c r="F98" i="19"/>
  <c r="K22" i="19"/>
  <c r="J22" i="19"/>
  <c r="P22" i="19"/>
  <c r="G98" i="19"/>
  <c r="H22" i="19"/>
  <c r="D98" i="19"/>
  <c r="J98" i="19"/>
  <c r="D22" i="19"/>
  <c r="K98" i="19"/>
  <c r="I22" i="19" l="1"/>
  <c r="V98" i="19"/>
  <c r="I98" i="19"/>
  <c r="V22" i="19"/>
  <c r="R24" i="19"/>
  <c r="R100" i="19"/>
  <c r="J23" i="19"/>
  <c r="H23" i="19"/>
  <c r="P99" i="19"/>
  <c r="F23" i="19"/>
  <c r="K99" i="19"/>
  <c r="F99" i="19"/>
  <c r="G23" i="19"/>
  <c r="J99" i="19"/>
  <c r="H99" i="19"/>
  <c r="D99" i="19"/>
  <c r="K23" i="19"/>
  <c r="P23" i="19"/>
  <c r="D23" i="19"/>
  <c r="G99" i="19"/>
  <c r="I23" i="19" l="1"/>
  <c r="V99" i="19"/>
  <c r="V23" i="19"/>
  <c r="I99" i="19"/>
  <c r="R25" i="19"/>
  <c r="R101" i="19"/>
  <c r="J24" i="19"/>
  <c r="K100" i="19"/>
  <c r="F24" i="19"/>
  <c r="D100" i="19"/>
  <c r="P100" i="19"/>
  <c r="G100" i="19"/>
  <c r="J100" i="19"/>
  <c r="F100" i="19"/>
  <c r="D24" i="19"/>
  <c r="G24" i="19"/>
  <c r="H24" i="19"/>
  <c r="K24" i="19"/>
  <c r="P24" i="19"/>
  <c r="H100" i="19"/>
  <c r="I24" i="19" l="1"/>
  <c r="V100" i="19"/>
  <c r="I100" i="19"/>
  <c r="V24" i="19"/>
  <c r="R102" i="19"/>
  <c r="R26" i="19"/>
  <c r="K101" i="19"/>
  <c r="H25" i="19"/>
  <c r="D101" i="19"/>
  <c r="D25" i="19"/>
  <c r="J101" i="19"/>
  <c r="H101" i="19"/>
  <c r="F25" i="19"/>
  <c r="P101" i="19"/>
  <c r="J25" i="19"/>
  <c r="G25" i="19"/>
  <c r="G101" i="19"/>
  <c r="K25" i="19"/>
  <c r="P25" i="19"/>
  <c r="F101" i="19"/>
  <c r="V101" i="19" l="1"/>
  <c r="I25" i="19"/>
  <c r="I101" i="19"/>
  <c r="V25" i="19"/>
  <c r="R103" i="19"/>
  <c r="R27" i="19"/>
  <c r="P102" i="19"/>
  <c r="G102" i="19"/>
  <c r="H26" i="19"/>
  <c r="F26" i="19"/>
  <c r="G26" i="19"/>
  <c r="K26" i="19"/>
  <c r="J26" i="19"/>
  <c r="P26" i="19"/>
  <c r="K102" i="19"/>
  <c r="D102" i="19"/>
  <c r="H102" i="19"/>
  <c r="F102" i="19"/>
  <c r="D26" i="19"/>
  <c r="J102" i="19"/>
  <c r="V102" i="19" l="1"/>
  <c r="I26" i="19"/>
  <c r="V26" i="19"/>
  <c r="I102" i="19"/>
  <c r="R28" i="19"/>
  <c r="R104" i="19"/>
  <c r="J27" i="19"/>
  <c r="K103" i="19"/>
  <c r="D27" i="19"/>
  <c r="G27" i="19"/>
  <c r="H103" i="19"/>
  <c r="G103" i="19"/>
  <c r="H27" i="19"/>
  <c r="P103" i="19"/>
  <c r="F27" i="19"/>
  <c r="D103" i="19"/>
  <c r="J103" i="19"/>
  <c r="F103" i="19"/>
  <c r="K27" i="19"/>
  <c r="P27" i="19"/>
  <c r="I27" i="19" l="1"/>
  <c r="V103" i="19"/>
  <c r="V27" i="19"/>
  <c r="I103" i="19"/>
  <c r="R29" i="19"/>
  <c r="R105" i="19"/>
  <c r="F28" i="19"/>
  <c r="K104" i="19"/>
  <c r="D104" i="19"/>
  <c r="P104" i="19"/>
  <c r="P28" i="19"/>
  <c r="K28" i="19"/>
  <c r="H28" i="19"/>
  <c r="D28" i="19"/>
  <c r="G104" i="19"/>
  <c r="J104" i="19"/>
  <c r="H104" i="19"/>
  <c r="J28" i="19"/>
  <c r="G28" i="19"/>
  <c r="F104" i="19"/>
  <c r="V104" i="19" l="1"/>
  <c r="I28" i="19"/>
  <c r="I104" i="19"/>
  <c r="V28" i="19"/>
  <c r="R106" i="19"/>
  <c r="R30" i="19"/>
  <c r="K105" i="19"/>
  <c r="H29" i="19"/>
  <c r="D105" i="19"/>
  <c r="D29" i="19"/>
  <c r="J29" i="19"/>
  <c r="G29" i="19"/>
  <c r="F105" i="19"/>
  <c r="F29" i="19"/>
  <c r="P105" i="19"/>
  <c r="K29" i="19"/>
  <c r="G105" i="19"/>
  <c r="J105" i="19"/>
  <c r="P29" i="19"/>
  <c r="H105" i="19"/>
  <c r="I29" i="19" l="1"/>
  <c r="I105" i="19"/>
  <c r="V29" i="19"/>
  <c r="V105" i="19"/>
  <c r="R107" i="19"/>
  <c r="R31" i="19"/>
  <c r="P30" i="19"/>
  <c r="H106" i="19"/>
  <c r="J30" i="19"/>
  <c r="P106" i="19"/>
  <c r="H30" i="19"/>
  <c r="F30" i="19"/>
  <c r="G30" i="19"/>
  <c r="D30" i="19"/>
  <c r="G106" i="19"/>
  <c r="D106" i="19"/>
  <c r="J106" i="19"/>
  <c r="K30" i="19"/>
  <c r="K106" i="19"/>
  <c r="F106" i="19"/>
  <c r="V106" i="19" l="1"/>
  <c r="V30" i="19"/>
  <c r="I106" i="19"/>
  <c r="I30" i="19"/>
  <c r="R32" i="19"/>
  <c r="R108" i="19"/>
  <c r="F107" i="19"/>
  <c r="P31" i="19"/>
  <c r="J31" i="19"/>
  <c r="P107" i="19"/>
  <c r="H107" i="19"/>
  <c r="G107" i="19"/>
  <c r="D107" i="19"/>
  <c r="F31" i="19"/>
  <c r="D31" i="19"/>
  <c r="K31" i="19"/>
  <c r="K107" i="19"/>
  <c r="J107" i="19"/>
  <c r="H31" i="19"/>
  <c r="G31" i="19"/>
  <c r="V31" i="19" l="1"/>
  <c r="I107" i="19"/>
  <c r="I31" i="19"/>
  <c r="V107" i="19"/>
  <c r="R109" i="19"/>
  <c r="R33" i="19"/>
  <c r="D108" i="19"/>
  <c r="H32" i="19"/>
  <c r="P108" i="19"/>
  <c r="F32" i="19"/>
  <c r="D32" i="19"/>
  <c r="J108" i="19"/>
  <c r="H108" i="19"/>
  <c r="K32" i="19"/>
  <c r="G32" i="19"/>
  <c r="F108" i="19"/>
  <c r="P32" i="19"/>
  <c r="K108" i="19"/>
  <c r="J32" i="19"/>
  <c r="G108" i="19"/>
  <c r="I32" i="19" l="1"/>
  <c r="V108" i="19"/>
  <c r="V32" i="19"/>
  <c r="I108" i="19"/>
  <c r="R34" i="19"/>
  <c r="R110" i="19"/>
  <c r="G33" i="19"/>
  <c r="H109" i="19"/>
  <c r="F33" i="19"/>
  <c r="F109" i="19"/>
  <c r="J33" i="19"/>
  <c r="P33" i="19"/>
  <c r="K109" i="19"/>
  <c r="D33" i="19"/>
  <c r="K33" i="19"/>
  <c r="D109" i="19"/>
  <c r="H33" i="19"/>
  <c r="P109" i="19"/>
  <c r="J109" i="19"/>
  <c r="G109" i="19"/>
  <c r="I109" i="19" l="1"/>
  <c r="I33" i="19"/>
  <c r="V109" i="19"/>
  <c r="V33" i="19"/>
  <c r="R35" i="19"/>
  <c r="R111" i="19"/>
  <c r="D34" i="19"/>
  <c r="P110" i="19"/>
  <c r="D110" i="19"/>
  <c r="K34" i="19"/>
  <c r="F34" i="19"/>
  <c r="G110" i="19"/>
  <c r="H110" i="19"/>
  <c r="J110" i="19"/>
  <c r="F110" i="19"/>
  <c r="K110" i="19"/>
  <c r="J34" i="19"/>
  <c r="G34" i="19"/>
  <c r="P34" i="19"/>
  <c r="H34" i="19"/>
  <c r="I34" i="19" l="1"/>
  <c r="V110" i="19"/>
  <c r="V34" i="19"/>
  <c r="I110" i="19"/>
  <c r="R112" i="19"/>
  <c r="R36" i="19"/>
  <c r="H111" i="19"/>
  <c r="J111" i="19"/>
  <c r="K35" i="19"/>
  <c r="D111" i="19"/>
  <c r="F111" i="19"/>
  <c r="J35" i="19"/>
  <c r="F35" i="19"/>
  <c r="D35" i="19"/>
  <c r="H35" i="19"/>
  <c r="G35" i="19"/>
  <c r="P111" i="19"/>
  <c r="K111" i="19"/>
  <c r="G111" i="19"/>
  <c r="P35" i="19"/>
  <c r="I35" i="19" l="1"/>
  <c r="I111" i="19"/>
  <c r="V35" i="19"/>
  <c r="V111" i="19"/>
  <c r="R113" i="19"/>
  <c r="R37" i="19"/>
  <c r="J112" i="19"/>
  <c r="J36" i="19"/>
  <c r="F112" i="19"/>
  <c r="D36" i="19"/>
  <c r="H36" i="19"/>
  <c r="D112" i="19"/>
  <c r="P112" i="19"/>
  <c r="G36" i="19"/>
  <c r="H112" i="19"/>
  <c r="F36" i="19"/>
  <c r="K112" i="19"/>
  <c r="K36" i="19"/>
  <c r="P36" i="19"/>
  <c r="G112" i="19"/>
  <c r="I36" i="19" l="1"/>
  <c r="V36" i="19"/>
  <c r="I112" i="19"/>
  <c r="V112" i="19"/>
  <c r="R38" i="19"/>
  <c r="R114" i="19"/>
  <c r="J37" i="19"/>
  <c r="P113" i="19"/>
  <c r="G37" i="19"/>
  <c r="D37" i="19"/>
  <c r="H37" i="19"/>
  <c r="P37" i="19"/>
  <c r="K37" i="19"/>
  <c r="F113" i="19"/>
  <c r="D113" i="19"/>
  <c r="K113" i="19"/>
  <c r="F37" i="19"/>
  <c r="J113" i="19"/>
  <c r="G113" i="19"/>
  <c r="H113" i="19"/>
  <c r="V37" i="19" l="1"/>
  <c r="V113" i="19"/>
  <c r="I37" i="19"/>
  <c r="I113" i="19"/>
  <c r="R115" i="19"/>
  <c r="R39" i="19"/>
  <c r="J38" i="19"/>
  <c r="H38" i="19"/>
  <c r="D38" i="19"/>
  <c r="K38" i="19"/>
  <c r="H114" i="19"/>
  <c r="J114" i="19"/>
  <c r="G38" i="19"/>
  <c r="G114" i="19"/>
  <c r="D114" i="19"/>
  <c r="F38" i="19"/>
  <c r="K114" i="19"/>
  <c r="P114" i="19"/>
  <c r="F114" i="19"/>
  <c r="P38" i="19"/>
  <c r="I38" i="19" l="1"/>
  <c r="V114" i="19"/>
  <c r="I114" i="19"/>
  <c r="V38" i="19"/>
  <c r="R40" i="19"/>
  <c r="R116" i="19"/>
  <c r="D39" i="19"/>
  <c r="D115" i="19"/>
  <c r="K39" i="19"/>
  <c r="P115" i="19"/>
  <c r="G39" i="19"/>
  <c r="K115" i="19"/>
  <c r="J39" i="19"/>
  <c r="F115" i="19"/>
  <c r="G115" i="19"/>
  <c r="H115" i="19"/>
  <c r="F39" i="19"/>
  <c r="P39" i="19"/>
  <c r="H39" i="19"/>
  <c r="J115" i="19"/>
  <c r="I39" i="19" l="1"/>
  <c r="V39" i="19"/>
  <c r="V115" i="19"/>
  <c r="I115" i="19"/>
  <c r="R117" i="19"/>
  <c r="R41" i="19"/>
  <c r="J116" i="19"/>
  <c r="K40" i="19"/>
  <c r="F40" i="19"/>
  <c r="H40" i="19"/>
  <c r="D40" i="19"/>
  <c r="F116" i="19"/>
  <c r="J40" i="19"/>
  <c r="G40" i="19"/>
  <c r="H116" i="19"/>
  <c r="K116" i="19"/>
  <c r="G116" i="19"/>
  <c r="P116" i="19"/>
  <c r="P40" i="19"/>
  <c r="D116" i="19"/>
  <c r="I40" i="19" l="1"/>
  <c r="I116" i="19"/>
  <c r="V116" i="19"/>
  <c r="V40" i="19"/>
  <c r="R42" i="19"/>
  <c r="R118" i="19"/>
  <c r="G41" i="19"/>
  <c r="P117" i="19"/>
  <c r="G117" i="19"/>
  <c r="H117" i="19"/>
  <c r="F41" i="19"/>
  <c r="F117" i="19"/>
  <c r="D41" i="19"/>
  <c r="J117" i="19"/>
  <c r="K41" i="19"/>
  <c r="D117" i="19"/>
  <c r="H41" i="19"/>
  <c r="P41" i="19"/>
  <c r="J41" i="19"/>
  <c r="K117" i="19"/>
  <c r="I41" i="19" l="1"/>
  <c r="V117" i="19"/>
  <c r="V41" i="19"/>
  <c r="I117" i="19"/>
  <c r="R43" i="19"/>
  <c r="R119" i="19"/>
  <c r="D42" i="19"/>
  <c r="F118" i="19"/>
  <c r="P42" i="19"/>
  <c r="G42" i="19"/>
  <c r="K42" i="19"/>
  <c r="H118" i="19"/>
  <c r="J42" i="19"/>
  <c r="J118" i="19"/>
  <c r="F42" i="19"/>
  <c r="K118" i="19"/>
  <c r="G118" i="19"/>
  <c r="D118" i="19"/>
  <c r="H42" i="19"/>
  <c r="P118" i="19"/>
  <c r="I118" i="19" l="1"/>
  <c r="V42" i="19"/>
  <c r="I42" i="19"/>
  <c r="V118" i="19"/>
  <c r="R44" i="19"/>
  <c r="R120" i="19"/>
  <c r="G43" i="19"/>
  <c r="D119" i="19"/>
  <c r="F43" i="19"/>
  <c r="D43" i="19"/>
  <c r="K43" i="19"/>
  <c r="H43" i="19"/>
  <c r="G119" i="19"/>
  <c r="F119" i="19"/>
  <c r="P119" i="19"/>
  <c r="K119" i="19"/>
  <c r="J43" i="19"/>
  <c r="J119" i="19"/>
  <c r="P43" i="19"/>
  <c r="H119" i="19"/>
  <c r="I43" i="19" l="1"/>
  <c r="I119" i="19"/>
  <c r="V119" i="19"/>
  <c r="V43" i="19"/>
  <c r="R45" i="19"/>
  <c r="R121" i="19"/>
  <c r="D44" i="19"/>
  <c r="J120" i="19"/>
  <c r="F44" i="19"/>
  <c r="H44" i="19"/>
  <c r="K44" i="19"/>
  <c r="F120" i="19"/>
  <c r="H120" i="19"/>
  <c r="P44" i="19"/>
  <c r="G44" i="19"/>
  <c r="J44" i="19"/>
  <c r="K120" i="19"/>
  <c r="G120" i="19"/>
  <c r="D120" i="19"/>
  <c r="P120" i="19"/>
  <c r="I120" i="19" l="1"/>
  <c r="I44" i="19"/>
  <c r="V120" i="19"/>
  <c r="V44" i="19"/>
  <c r="R46" i="19"/>
  <c r="F121" i="19"/>
  <c r="F45" i="19"/>
  <c r="D45" i="19"/>
  <c r="K121" i="19"/>
  <c r="H121" i="19"/>
  <c r="G45" i="19"/>
  <c r="J121" i="19"/>
  <c r="D121" i="19"/>
  <c r="K45" i="19"/>
  <c r="H45" i="19"/>
  <c r="P45" i="19"/>
  <c r="J45" i="19"/>
  <c r="G121" i="19"/>
  <c r="P121" i="19"/>
  <c r="I121" i="19" l="1"/>
  <c r="I45" i="19"/>
  <c r="V45" i="19"/>
  <c r="V121" i="19"/>
  <c r="R47" i="19"/>
  <c r="D46" i="19"/>
  <c r="K46" i="19"/>
  <c r="J46" i="19"/>
  <c r="H46" i="19"/>
  <c r="F46" i="19"/>
  <c r="G46" i="19"/>
  <c r="P46" i="19"/>
  <c r="I46" i="19" l="1"/>
  <c r="V46" i="19"/>
  <c r="R48" i="19"/>
  <c r="F47" i="19"/>
  <c r="D47" i="19"/>
  <c r="H47" i="19"/>
  <c r="K47" i="19"/>
  <c r="P47" i="19"/>
  <c r="G47" i="19"/>
  <c r="J47" i="19"/>
  <c r="I47" i="19" l="1"/>
  <c r="V47" i="19"/>
  <c r="R49" i="19"/>
  <c r="K48" i="19"/>
  <c r="F48" i="19"/>
  <c r="J48" i="19"/>
  <c r="D48" i="19"/>
  <c r="H48" i="19"/>
  <c r="P48" i="19"/>
  <c r="G48" i="19"/>
  <c r="I48" i="19" l="1"/>
  <c r="V48" i="19"/>
  <c r="R50" i="19"/>
  <c r="G49" i="19"/>
  <c r="D49" i="19"/>
  <c r="H49" i="19"/>
  <c r="F49" i="19"/>
  <c r="P49" i="19"/>
  <c r="J49" i="19"/>
  <c r="K49" i="19"/>
  <c r="I49" i="19" l="1"/>
  <c r="V49" i="19"/>
  <c r="R51" i="19"/>
  <c r="K50" i="19"/>
  <c r="J50" i="19"/>
  <c r="D50" i="19"/>
  <c r="H50" i="19"/>
  <c r="F50" i="19"/>
  <c r="G50" i="19"/>
  <c r="P50" i="19"/>
  <c r="I50" i="19" l="1"/>
  <c r="V50" i="19"/>
  <c r="R52" i="19"/>
  <c r="G51" i="19"/>
  <c r="F51" i="19"/>
  <c r="D51" i="19"/>
  <c r="P51" i="19"/>
  <c r="J51" i="19"/>
  <c r="K51" i="19"/>
  <c r="H51" i="19"/>
  <c r="I51" i="19" l="1"/>
  <c r="V51" i="19"/>
  <c r="R53" i="19"/>
  <c r="K52" i="19"/>
  <c r="H52" i="19"/>
  <c r="F52" i="19"/>
  <c r="J52" i="19"/>
  <c r="D52" i="19"/>
  <c r="G52" i="19"/>
  <c r="P52" i="19"/>
  <c r="I52" i="19" l="1"/>
  <c r="V52" i="19"/>
  <c r="R54" i="19"/>
  <c r="G53" i="19"/>
  <c r="P53" i="19"/>
  <c r="J53" i="19"/>
  <c r="F53" i="19"/>
  <c r="D53" i="19"/>
  <c r="K53" i="19"/>
  <c r="H53" i="19"/>
  <c r="V53" i="19" l="1"/>
  <c r="I53" i="19"/>
  <c r="R55" i="19"/>
  <c r="K54" i="19"/>
  <c r="D54" i="19"/>
  <c r="H54" i="19"/>
  <c r="F54" i="19"/>
  <c r="J54" i="19"/>
  <c r="G54" i="19"/>
  <c r="P54" i="19"/>
  <c r="I54" i="19" l="1"/>
  <c r="V54" i="19"/>
  <c r="R56" i="19"/>
  <c r="G55" i="19"/>
  <c r="F55" i="19"/>
  <c r="P55" i="19"/>
  <c r="K55" i="19"/>
  <c r="D55" i="19"/>
  <c r="J55" i="19"/>
  <c r="H55" i="19"/>
  <c r="I55" i="19" l="1"/>
  <c r="V55" i="19"/>
  <c r="R57" i="19"/>
  <c r="K56" i="19"/>
  <c r="J56" i="19"/>
  <c r="D56" i="19"/>
  <c r="H56" i="19"/>
  <c r="P56" i="19"/>
  <c r="F56" i="19"/>
  <c r="G56" i="19"/>
  <c r="V56" i="19" l="1"/>
  <c r="I56" i="19"/>
  <c r="R58" i="19"/>
  <c r="F57" i="19"/>
  <c r="P57" i="19"/>
  <c r="K57" i="19"/>
  <c r="H57" i="19"/>
  <c r="D57" i="19"/>
  <c r="J57" i="19"/>
  <c r="G57" i="19"/>
  <c r="I57" i="19" l="1"/>
  <c r="V57" i="19"/>
  <c r="R59" i="19"/>
  <c r="K58" i="19"/>
  <c r="D58" i="19"/>
  <c r="G58" i="19"/>
  <c r="P58" i="19"/>
  <c r="J58" i="19"/>
  <c r="H58" i="19"/>
  <c r="F58" i="19"/>
  <c r="V58" i="19" l="1"/>
  <c r="I58" i="19"/>
  <c r="R60" i="19"/>
  <c r="G59" i="19"/>
  <c r="F59" i="19"/>
  <c r="P59" i="19"/>
  <c r="J59" i="19"/>
  <c r="D59" i="19"/>
  <c r="K59" i="19"/>
  <c r="H59" i="19"/>
  <c r="I59" i="19" l="1"/>
  <c r="V59" i="19"/>
  <c r="R61" i="19"/>
  <c r="K60" i="19"/>
  <c r="D60" i="19"/>
  <c r="G60" i="19"/>
  <c r="F60" i="19"/>
  <c r="J60" i="19"/>
  <c r="H60" i="19"/>
  <c r="P60" i="19"/>
  <c r="I60" i="19" l="1"/>
  <c r="V60" i="19"/>
  <c r="R62" i="19"/>
  <c r="G61" i="19"/>
  <c r="F61" i="19"/>
  <c r="D61" i="19"/>
  <c r="P61" i="19"/>
  <c r="K61" i="19"/>
  <c r="H61" i="19"/>
  <c r="J61" i="19"/>
  <c r="I61" i="19" l="1"/>
  <c r="V61" i="19"/>
  <c r="R63" i="19"/>
  <c r="K62" i="19"/>
  <c r="J62" i="19"/>
  <c r="H62" i="19"/>
  <c r="F62" i="19"/>
  <c r="D62" i="19"/>
  <c r="G62" i="19"/>
  <c r="P62" i="19"/>
  <c r="I62" i="19" l="1"/>
  <c r="V62" i="19"/>
  <c r="R64" i="19"/>
  <c r="G63" i="19"/>
  <c r="D63" i="19"/>
  <c r="J63" i="19"/>
  <c r="P63" i="19"/>
  <c r="K63" i="19"/>
  <c r="F63" i="19"/>
  <c r="H63" i="19"/>
  <c r="V63" i="19" l="1"/>
  <c r="I63" i="19"/>
  <c r="R65" i="19"/>
  <c r="P64" i="19"/>
  <c r="J64" i="19"/>
  <c r="F64" i="19"/>
  <c r="G64" i="19"/>
  <c r="K64" i="19"/>
  <c r="H64" i="19"/>
  <c r="D64" i="19"/>
  <c r="V64" i="19" l="1"/>
  <c r="I64" i="19"/>
  <c r="R66" i="19"/>
  <c r="F65" i="19"/>
  <c r="H65" i="19"/>
  <c r="D65" i="19"/>
  <c r="K65" i="19"/>
  <c r="G65" i="19"/>
  <c r="J65" i="19"/>
  <c r="P65" i="19"/>
  <c r="I65" i="19" l="1"/>
  <c r="V65" i="19"/>
  <c r="R67" i="19"/>
  <c r="G66" i="19"/>
  <c r="D66" i="19"/>
  <c r="H66" i="19"/>
  <c r="P66" i="19"/>
  <c r="F66" i="19"/>
  <c r="J66" i="19"/>
  <c r="K66" i="19"/>
  <c r="V66" i="19" l="1"/>
  <c r="I66" i="19"/>
  <c r="R68" i="19"/>
  <c r="D67" i="19"/>
  <c r="H67" i="19"/>
  <c r="P67" i="19"/>
  <c r="J67" i="19"/>
  <c r="K67" i="19"/>
  <c r="G67" i="19"/>
  <c r="F67" i="19"/>
  <c r="V67" i="19" l="1"/>
  <c r="I67" i="19"/>
  <c r="R69" i="19"/>
  <c r="D68" i="19"/>
  <c r="H68" i="19"/>
  <c r="F68" i="19"/>
  <c r="K68" i="19"/>
  <c r="G68" i="19"/>
  <c r="P68" i="19"/>
  <c r="J68" i="19"/>
  <c r="I68" i="19" l="1"/>
  <c r="V68" i="19"/>
  <c r="R70" i="19"/>
  <c r="J69" i="19"/>
  <c r="H69" i="19"/>
  <c r="P69" i="19"/>
  <c r="K69" i="19"/>
  <c r="G69" i="19"/>
  <c r="D69" i="19"/>
  <c r="F69" i="19"/>
  <c r="V69" i="19" l="1"/>
  <c r="I69" i="19"/>
  <c r="R71" i="19"/>
  <c r="H70" i="19"/>
  <c r="G70" i="19"/>
  <c r="J70" i="19"/>
  <c r="P70" i="19"/>
  <c r="K70" i="19"/>
  <c r="D70" i="19"/>
  <c r="F70" i="19"/>
  <c r="V70" i="19" l="1"/>
  <c r="I70" i="19"/>
  <c r="R72" i="19"/>
  <c r="J71" i="19"/>
  <c r="H71" i="19"/>
  <c r="P71" i="19"/>
  <c r="F71" i="19"/>
  <c r="G71" i="19"/>
  <c r="K71" i="19"/>
  <c r="D71" i="19"/>
  <c r="V71" i="19" l="1"/>
  <c r="I71" i="19"/>
  <c r="R73" i="19"/>
  <c r="G72" i="19"/>
  <c r="D72" i="19"/>
  <c r="H72" i="19"/>
  <c r="F72" i="19"/>
  <c r="K72" i="19"/>
  <c r="J72" i="19"/>
  <c r="P72" i="19"/>
  <c r="I72" i="19" l="1"/>
  <c r="V72" i="19"/>
  <c r="R74" i="19"/>
  <c r="G73" i="19"/>
  <c r="D73" i="19"/>
  <c r="H73" i="19"/>
  <c r="P73" i="19"/>
  <c r="K73" i="19"/>
  <c r="F73" i="19"/>
  <c r="J73" i="19"/>
  <c r="V73" i="19" l="1"/>
  <c r="I73" i="19"/>
  <c r="R75" i="19"/>
  <c r="G74" i="19"/>
  <c r="D74" i="19"/>
  <c r="P74" i="19"/>
  <c r="F74" i="19"/>
  <c r="H74" i="19"/>
  <c r="K74" i="19"/>
  <c r="J74" i="19"/>
  <c r="V74" i="19" l="1"/>
  <c r="I74" i="19"/>
  <c r="R76" i="19"/>
  <c r="G75" i="19"/>
  <c r="P75" i="19"/>
  <c r="J75" i="19"/>
  <c r="D75" i="19"/>
  <c r="H75" i="19"/>
  <c r="F75" i="19"/>
  <c r="K75" i="19"/>
  <c r="V75" i="19" l="1"/>
  <c r="I75" i="19"/>
  <c r="D76" i="19"/>
  <c r="G76" i="19"/>
  <c r="P76" i="19"/>
  <c r="K76" i="19"/>
  <c r="H76" i="19"/>
  <c r="F76" i="19"/>
  <c r="J76" i="19"/>
  <c r="V76" i="19" l="1"/>
  <c r="F18" i="24"/>
  <c r="B18" i="24" s="1"/>
  <c r="F4" i="24"/>
  <c r="I76" i="19"/>
  <c r="B26" i="24" l="1"/>
  <c r="B22" i="24" s="1"/>
  <c r="S4" i="24"/>
  <c r="A2" i="20" l="1"/>
  <c r="O2" i="29"/>
  <c r="B2" i="19"/>
  <c r="O2" i="25"/>
  <c r="O2" i="30"/>
  <c r="L2" i="31"/>
  <c r="A2" i="19" l="1"/>
  <c r="B3" i="19"/>
  <c r="A3" i="19" l="1"/>
  <c r="B4" i="19"/>
  <c r="B5" i="19" l="1"/>
  <c r="A4" i="19"/>
  <c r="A5" i="19" l="1"/>
  <c r="B6" i="19"/>
  <c r="B7" i="19" l="1"/>
  <c r="A6" i="19"/>
  <c r="A7" i="19" l="1"/>
  <c r="B8" i="19"/>
  <c r="B9" i="19" l="1"/>
  <c r="A8" i="19"/>
  <c r="A9" i="19" l="1"/>
  <c r="B10" i="19"/>
  <c r="A10" i="19" l="1"/>
  <c r="B11" i="19"/>
  <c r="A11" i="19" l="1"/>
  <c r="B12" i="19"/>
  <c r="B13" i="19" l="1"/>
  <c r="A12" i="19"/>
  <c r="A13" i="19" l="1"/>
  <c r="B14" i="19"/>
  <c r="B15" i="19" l="1"/>
  <c r="A14" i="19"/>
  <c r="A15" i="19" l="1"/>
  <c r="B16" i="19"/>
  <c r="B17" i="19" l="1"/>
  <c r="A16" i="19"/>
  <c r="B18" i="19" l="1"/>
  <c r="A17" i="19"/>
  <c r="B19" i="19" l="1"/>
  <c r="A18" i="19"/>
  <c r="B20" i="19" l="1"/>
  <c r="A19" i="19"/>
  <c r="B21" i="19" l="1"/>
  <c r="A20" i="19"/>
  <c r="B22" i="19" l="1"/>
  <c r="A21" i="19"/>
  <c r="B23" i="19" l="1"/>
  <c r="A22" i="19"/>
  <c r="B24" i="19" l="1"/>
  <c r="A23" i="19"/>
  <c r="B25" i="19" l="1"/>
  <c r="A24" i="19"/>
  <c r="B26" i="19" l="1"/>
  <c r="A25" i="19"/>
  <c r="B27" i="19" l="1"/>
  <c r="A26" i="19"/>
  <c r="B28" i="19" l="1"/>
  <c r="A27" i="19"/>
  <c r="B29" i="19" l="1"/>
  <c r="A28" i="19"/>
  <c r="B30" i="19" l="1"/>
  <c r="A29" i="19"/>
  <c r="B31" i="19" l="1"/>
  <c r="A30" i="19"/>
  <c r="B32" i="19" l="1"/>
  <c r="A31" i="19"/>
  <c r="A32" i="19" l="1"/>
  <c r="B33" i="19"/>
  <c r="B34" i="19" l="1"/>
  <c r="A33" i="19"/>
  <c r="B35" i="19" l="1"/>
  <c r="A34" i="19"/>
  <c r="B36" i="19" l="1"/>
  <c r="A35" i="19"/>
  <c r="B37" i="19" l="1"/>
  <c r="A36" i="19"/>
  <c r="B38" i="19" l="1"/>
  <c r="A37" i="19"/>
  <c r="B39" i="19" l="1"/>
  <c r="A38" i="19"/>
  <c r="B40" i="19" l="1"/>
  <c r="A39" i="19"/>
  <c r="B41" i="19" l="1"/>
  <c r="A40" i="19"/>
  <c r="B42" i="19" l="1"/>
  <c r="A41" i="19"/>
  <c r="A42" i="19" l="1"/>
  <c r="B43" i="19"/>
  <c r="A43" i="19" l="1"/>
  <c r="B44" i="19"/>
  <c r="A44" i="19" l="1"/>
  <c r="B45" i="19"/>
  <c r="A45" i="19" l="1"/>
  <c r="B46" i="19"/>
  <c r="A46" i="19" l="1"/>
  <c r="B47" i="19"/>
  <c r="A47" i="19" l="1"/>
  <c r="B48" i="19"/>
  <c r="B49" i="19" l="1"/>
  <c r="A48" i="19"/>
  <c r="A49" i="19" l="1"/>
  <c r="B50" i="19"/>
  <c r="B51" i="19" l="1"/>
  <c r="A50" i="19"/>
  <c r="A51" i="19" l="1"/>
  <c r="B52" i="19"/>
  <c r="B53" i="19" l="1"/>
  <c r="A52" i="19"/>
  <c r="A53" i="19" l="1"/>
  <c r="B54" i="19"/>
  <c r="B55" i="19" l="1"/>
  <c r="A54" i="19"/>
  <c r="A55" i="19" l="1"/>
  <c r="B56" i="19"/>
  <c r="B57" i="19" l="1"/>
  <c r="A56" i="19"/>
  <c r="A57" i="19" l="1"/>
  <c r="B58" i="19"/>
  <c r="B59" i="19" l="1"/>
  <c r="A58" i="19"/>
  <c r="A59" i="19" l="1"/>
  <c r="B60" i="19"/>
  <c r="B61" i="19" l="1"/>
  <c r="A60" i="19"/>
  <c r="A61" i="19" l="1"/>
  <c r="B62" i="19"/>
  <c r="B63" i="19" l="1"/>
  <c r="A62" i="19"/>
  <c r="A63" i="19" l="1"/>
  <c r="B64" i="19"/>
  <c r="A64" i="19" l="1"/>
  <c r="B65" i="19"/>
  <c r="A65" i="19" l="1"/>
  <c r="B66" i="19"/>
  <c r="B67" i="19" l="1"/>
  <c r="A66" i="19"/>
  <c r="B68" i="19" l="1"/>
  <c r="A67" i="19"/>
  <c r="B69" i="19" l="1"/>
  <c r="A68" i="19"/>
  <c r="B70" i="19" l="1"/>
  <c r="A69" i="19"/>
  <c r="B71" i="19" l="1"/>
  <c r="A70" i="19"/>
  <c r="B72" i="19" l="1"/>
  <c r="A71" i="19"/>
  <c r="A72" i="19" l="1"/>
  <c r="B73" i="19"/>
  <c r="A73" i="19" l="1"/>
  <c r="B74" i="19"/>
  <c r="B75" i="19" l="1"/>
  <c r="A74" i="19"/>
  <c r="B76" i="19" l="1"/>
  <c r="A75" i="19"/>
  <c r="B77" i="19" l="1"/>
  <c r="A76" i="19"/>
  <c r="A77" i="19" l="1"/>
  <c r="B78" i="19"/>
  <c r="B79" i="19" l="1"/>
  <c r="A78" i="19"/>
  <c r="B80" i="19" l="1"/>
  <c r="A79" i="19"/>
  <c r="B81" i="19" l="1"/>
  <c r="A80" i="19"/>
  <c r="B82" i="19" l="1"/>
  <c r="A81" i="19"/>
  <c r="B83" i="19" l="1"/>
  <c r="A82" i="19"/>
  <c r="B84" i="19" l="1"/>
  <c r="A83" i="19"/>
  <c r="B85" i="19" l="1"/>
  <c r="A84" i="19"/>
  <c r="B86" i="19" l="1"/>
  <c r="A85" i="19"/>
  <c r="B87" i="19" l="1"/>
  <c r="A86" i="19"/>
  <c r="B88" i="19" l="1"/>
  <c r="A87" i="19"/>
  <c r="B89" i="19" l="1"/>
  <c r="A88" i="19"/>
  <c r="B90" i="19" l="1"/>
  <c r="A89" i="19"/>
  <c r="B91" i="19" l="1"/>
  <c r="A90" i="19"/>
  <c r="B92" i="19" l="1"/>
  <c r="A91" i="19"/>
  <c r="A92" i="19" l="1"/>
  <c r="B93" i="19"/>
  <c r="A93" i="19" l="1"/>
  <c r="B94" i="19"/>
  <c r="A94" i="19" l="1"/>
  <c r="B95" i="19"/>
  <c r="A95" i="19" l="1"/>
  <c r="B96" i="19"/>
  <c r="A96" i="19" l="1"/>
  <c r="B97" i="19"/>
  <c r="A97" i="19" l="1"/>
  <c r="B98" i="19"/>
  <c r="A98" i="19" l="1"/>
  <c r="B99" i="19"/>
  <c r="A99" i="19" l="1"/>
  <c r="B100" i="19"/>
  <c r="A100" i="19" l="1"/>
  <c r="B101" i="19"/>
  <c r="A101" i="19" l="1"/>
  <c r="B102" i="19"/>
  <c r="A102" i="19" l="1"/>
  <c r="B103" i="19"/>
  <c r="A103" i="19" l="1"/>
  <c r="B104" i="19"/>
  <c r="A104" i="19" l="1"/>
  <c r="B105" i="19"/>
  <c r="A105" i="19" l="1"/>
  <c r="B106" i="19"/>
  <c r="A106" i="19" l="1"/>
  <c r="B107" i="19"/>
  <c r="B108" i="19" l="1"/>
  <c r="A107" i="19"/>
  <c r="B109" i="19" l="1"/>
  <c r="A108" i="19"/>
  <c r="B110" i="19" l="1"/>
  <c r="A109" i="19"/>
  <c r="B111" i="19" l="1"/>
  <c r="A110" i="19"/>
  <c r="B112" i="19" l="1"/>
  <c r="A111" i="19"/>
  <c r="B113" i="19" l="1"/>
  <c r="A112" i="19"/>
  <c r="B114" i="19" l="1"/>
  <c r="A113" i="19"/>
  <c r="B115" i="19" l="1"/>
  <c r="A114" i="19"/>
  <c r="B116" i="19" l="1"/>
  <c r="A115" i="19"/>
  <c r="B117" i="19" l="1"/>
  <c r="A116" i="19"/>
  <c r="B118" i="19" l="1"/>
  <c r="A117" i="19"/>
  <c r="B119" i="19" l="1"/>
  <c r="A118" i="19"/>
  <c r="B120" i="19" l="1"/>
  <c r="A119" i="19"/>
  <c r="B121" i="19" l="1"/>
  <c r="A120" i="19"/>
  <c r="B122" i="19" l="1"/>
  <c r="A121" i="19"/>
  <c r="B123" i="19" l="1"/>
  <c r="A122" i="19"/>
  <c r="B124" i="19" l="1"/>
  <c r="A123" i="19"/>
  <c r="B125" i="19" l="1"/>
  <c r="A124" i="19"/>
  <c r="A125" i="19" l="1"/>
  <c r="B126" i="19"/>
  <c r="A126" i="19" l="1"/>
  <c r="B127" i="19"/>
  <c r="B128" i="19" l="1"/>
  <c r="A127" i="19"/>
  <c r="B129" i="19" l="1"/>
  <c r="A128" i="19"/>
  <c r="B130" i="19" l="1"/>
  <c r="A129" i="19"/>
  <c r="B131" i="19" l="1"/>
  <c r="A130" i="19"/>
  <c r="B132" i="19" l="1"/>
  <c r="A131" i="19"/>
  <c r="B133" i="19" l="1"/>
  <c r="A132" i="19"/>
  <c r="B134" i="19" l="1"/>
  <c r="A133" i="19"/>
  <c r="B135" i="19" l="1"/>
  <c r="A134" i="19"/>
  <c r="B136" i="19" l="1"/>
  <c r="A136" i="19" s="1"/>
  <c r="A135" i="19"/>
</calcChain>
</file>

<file path=xl/sharedStrings.xml><?xml version="1.0" encoding="utf-8"?>
<sst xmlns="http://schemas.openxmlformats.org/spreadsheetml/2006/main" count="600" uniqueCount="313">
  <si>
    <t>Language:</t>
  </si>
  <si>
    <t>Sprache:</t>
  </si>
  <si>
    <t>Deutsch</t>
  </si>
  <si>
    <t>&lt;–</t>
  </si>
  <si>
    <t>Please click here to change the language setting to English</t>
  </si>
  <si>
    <t>Bitte hier klicken, um die Sprache auf Deutsch zu ändern</t>
  </si>
  <si>
    <t>English</t>
  </si>
  <si>
    <t xml:space="preserve">Ergebnisabgabe </t>
  </si>
  <si>
    <t>Submission of Results</t>
  </si>
  <si>
    <t>Bitte füllen Sie alle grünen Felder aus!</t>
  </si>
  <si>
    <t>Please fill in all green fields!</t>
  </si>
  <si>
    <t>Hinweise zum Ausfüllen:</t>
  </si>
  <si>
    <t>Notes on filling in:</t>
  </si>
  <si>
    <t>Ringversuch:</t>
  </si>
  <si>
    <t>Proficiency Test:</t>
  </si>
  <si>
    <t>Bitte hier die Ringversuchsnummer eintragen.</t>
  </si>
  <si>
    <t>Please enter your PT round number.</t>
  </si>
  <si>
    <t>Teilnehmer:</t>
  </si>
  <si>
    <t>Participant:</t>
  </si>
  <si>
    <t>E-Mail:</t>
  </si>
  <si>
    <t>e-mail:</t>
  </si>
  <si>
    <t>Firma/Organisation:</t>
  </si>
  <si>
    <t>company/organization:</t>
  </si>
  <si>
    <t>Bitte tragen Sie hier den Namen Ihrer Firma/Messstelle/Organisation etc. ein.</t>
  </si>
  <si>
    <t>Please enter the name of your company or organization.</t>
  </si>
  <si>
    <t>Standort (Stadt):</t>
  </si>
  <si>
    <t>location/branch (city):</t>
  </si>
  <si>
    <t>Bitte tragen Sie hier ein, von welchem Standort diese Teilnahme durchgeführt wurde.</t>
  </si>
  <si>
    <t>Please enter the city, where the participating staff and laboratory are located.</t>
  </si>
  <si>
    <t>ID-Code:</t>
  </si>
  <si>
    <t>ID-code:</t>
  </si>
  <si>
    <t>Bitte tragen Sie hier Ihren 4-stelligen ID-Code ein. Sie finden den Code in Ihrer Einladung zum Ringversuch.</t>
  </si>
  <si>
    <t>Please enter your 4-digit ID-code. You can find this code in the invitation letter for the proficiency test.</t>
  </si>
  <si>
    <t>Bitte tragen Sie Ihre Messergebnisse in den folgenden Tabellenblättern ein.</t>
  </si>
  <si>
    <t>Please enter your measurement results in the following spreadsheets.</t>
  </si>
  <si>
    <t>Die Frist für die Ergebnisabgabe endet 4 Wochen nach dem letzten Messtag im Ringversuch.</t>
  </si>
  <si>
    <t>The deadline for submission of results ends 4 weeks after the last measurement day in the proficiency test round.</t>
  </si>
  <si>
    <t>Sofern alle Ergebnisse korrekt eingetragen wurden, endet die Frist für Ihre Ergebnisabgabe am:</t>
  </si>
  <si>
    <t>Provided all your results were entered correctly, the deadline for submission of results is:</t>
  </si>
  <si>
    <t>### Bitte vergessen Sie nicht, die Excel-Datei mit Ihren Messergebnissen anzuhängen. ###</t>
  </si>
  <si>
    <t>### Please do not forget to attach the Excel-file with your measurement results. ###</t>
  </si>
  <si>
    <t>Wenn Sie alle Eingaben geprüft haben, schicken Sie diese Datei bitte per E-Mail an:</t>
  </si>
  <si>
    <t>After double-checking all entries, please send this file via e-mail to:</t>
  </si>
  <si>
    <t>Bitte verwenden Sie dabei folgenden Betreff:</t>
  </si>
  <si>
    <t>Please use the following subject for your e-mail:</t>
  </si>
  <si>
    <t>Wenn Sie auf die E-Mail-Adresse oben klicken, wird dieser Betreff automatisch übernommen.
Bitte vergessen Sie nicht, diese Datei vor dem versenden als Anhang hinzuzufügen!</t>
  </si>
  <si>
    <t>If you click on the e-mail address above, this subject will be automatically adopted.
Please do not forget to add this file as an attachment before sending!</t>
  </si>
  <si>
    <t>An diese Email-Adresse wird eine Eingangsbestätigung gesendet.</t>
  </si>
  <si>
    <t>A confirmation of receipt will be sent to this email address.</t>
  </si>
  <si>
    <t>Messergebnisse für Messtag 1</t>
  </si>
  <si>
    <t>Measurement results for day 1</t>
  </si>
  <si>
    <t>participant:</t>
  </si>
  <si>
    <t>Standort:</t>
  </si>
  <si>
    <t>from:</t>
  </si>
  <si>
    <t>Rot hinterlegte Felder weisen auf Eingabefehler hin!</t>
  </si>
  <si>
    <t>Red coloured cells indicate entry errors!</t>
  </si>
  <si>
    <t>Bitte tragen Sie in dieser Tabelle zu jeder Messung den Zeitraum der Probenahme, den jeweiligen Messwert und die zugehörige erweiterte Messunsicherheit U (95%) ein.</t>
  </si>
  <si>
    <t>Please fill in this table for each measurement the sampling times, your measurement results, and the respective expanded measurement uncertainty U (95%).</t>
  </si>
  <si>
    <t>Messung</t>
  </si>
  <si>
    <t>measurement</t>
  </si>
  <si>
    <r>
      <t>SO</t>
    </r>
    <r>
      <rPr>
        <b/>
        <sz val="11"/>
        <rFont val="Calibri"/>
        <family val="2"/>
      </rPr>
      <t>₂</t>
    </r>
  </si>
  <si>
    <t>Nummer</t>
  </si>
  <si>
    <t>number</t>
  </si>
  <si>
    <t>mg/m³</t>
  </si>
  <si>
    <t>U</t>
  </si>
  <si>
    <t>Datum</t>
  </si>
  <si>
    <t>date</t>
  </si>
  <si>
    <t>Probenahmezeitraum</t>
  </si>
  <si>
    <t>sampling time</t>
  </si>
  <si>
    <t>Start</t>
  </si>
  <si>
    <t>start</t>
  </si>
  <si>
    <t>Ende</t>
  </si>
  <si>
    <t>end</t>
  </si>
  <si>
    <t>Messwert</t>
  </si>
  <si>
    <t>measured</t>
  </si>
  <si>
    <t>Ethylbenzol</t>
  </si>
  <si>
    <t>ethylbenzene</t>
  </si>
  <si>
    <t>Toluol</t>
  </si>
  <si>
    <t>toluene</t>
  </si>
  <si>
    <t>Xylol (Summe)</t>
  </si>
  <si>
    <t>xylene (sum)</t>
  </si>
  <si>
    <t>Gesamt-C</t>
  </si>
  <si>
    <t>TOC</t>
  </si>
  <si>
    <t>Alle Konzentrationen müssen in mg/m³ bezogen auf den Normzustand, trocken angegeben werden.</t>
  </si>
  <si>
    <t>All concentrations must be given in mg/m³ and relating to standard conditions, dry.</t>
  </si>
  <si>
    <t>Bitte geben Sie zu jedem Messwert die zugehörige erweiterte Unsicherheit (95%) in mg/m³ an.</t>
  </si>
  <si>
    <t>Please enter for each measurement result the respective expanded measurement uncertainty (95%) in mg/m³.</t>
  </si>
  <si>
    <t>Die Messwerte der Einführungsmessung (Nr. 1) werden nicht bewertet.</t>
  </si>
  <si>
    <t>Measurement results for the introductory measurement (no. 1) are not evaluated.</t>
  </si>
  <si>
    <t>In "Standard-" Ringversuchen finden 10 Messungen statt.</t>
  </si>
  <si>
    <t>"Standard" proficiency test rounds consist of 10 measurements.</t>
  </si>
  <si>
    <t>Diese Zeilen sind für Sonderfälle (mehr als 10 Messungen) reserviert und werden normalerweise nicht benötigt.</t>
  </si>
  <si>
    <t>These lines are reserved for special cases (more than 10 measurements) and are usually not needed.</t>
  </si>
  <si>
    <t xml:space="preserve">Kommentare: </t>
  </si>
  <si>
    <t xml:space="preserve">Comments: </t>
  </si>
  <si>
    <t>Für Xylol ist die Summe aller Xylol-Isomere anzugeben.</t>
  </si>
  <si>
    <t>For xylene, the sum of all xylene-isomers must be determined.</t>
  </si>
  <si>
    <t>Bitte runden Sie alle Messergebnisse auf 2 Stellen nach dem Komma!</t>
  </si>
  <si>
    <t>Please round all measurement results to 2 digits after the decimal point!</t>
  </si>
  <si>
    <t>Bitte überprüfen Sie die Probenahmezeiträume!</t>
  </si>
  <si>
    <t>Please check the sampling times!</t>
  </si>
  <si>
    <t xml:space="preserve">In der "Kurzversion" des Gasringversuchs finden nur 7 Messungen statt. </t>
  </si>
  <si>
    <t>The "short version" of the proficiency test consist of only 7 measurements.</t>
  </si>
  <si>
    <t>Fehlersumme:</t>
  </si>
  <si>
    <t>Nachkommastellen:</t>
  </si>
  <si>
    <t>Zeiten:</t>
  </si>
  <si>
    <t>Messunsicherheiten für Übertrag:</t>
  </si>
  <si>
    <t>Komponente</t>
  </si>
  <si>
    <t>Sd</t>
  </si>
  <si>
    <t>Ed</t>
  </si>
  <si>
    <t>Td</t>
  </si>
  <si>
    <t>Xd</t>
  </si>
  <si>
    <t>Ck</t>
  </si>
  <si>
    <t>G</t>
  </si>
  <si>
    <t>I</t>
  </si>
  <si>
    <t>K</t>
  </si>
  <si>
    <t>M</t>
  </si>
  <si>
    <t>O</t>
  </si>
  <si>
    <t>Messergebnisse für Messtag 2</t>
  </si>
  <si>
    <t>Measurement results for day 2</t>
  </si>
  <si>
    <t>CO</t>
  </si>
  <si>
    <r>
      <t>NOₓ (als NO</t>
    </r>
    <r>
      <rPr>
        <sz val="11"/>
        <rFont val="Calibri"/>
        <family val="2"/>
      </rPr>
      <t>₂</t>
    </r>
    <r>
      <rPr>
        <sz val="11"/>
        <rFont val="Calibri"/>
        <family val="2"/>
        <scheme val="minor"/>
      </rPr>
      <t>)</t>
    </r>
  </si>
  <si>
    <r>
      <t>NOₓ (as NO</t>
    </r>
    <r>
      <rPr>
        <sz val="11"/>
        <rFont val="Calibri"/>
        <family val="2"/>
      </rPr>
      <t>₂</t>
    </r>
    <r>
      <rPr>
        <sz val="11"/>
        <rFont val="Calibri"/>
        <family val="2"/>
        <scheme val="minor"/>
      </rPr>
      <t>)</t>
    </r>
  </si>
  <si>
    <t>Formaldehyd</t>
  </si>
  <si>
    <t>formaldehyde</t>
  </si>
  <si>
    <r>
      <t>NOₓ muss als NO</t>
    </r>
    <r>
      <rPr>
        <sz val="11"/>
        <rFont val="Calibri"/>
        <family val="2"/>
      </rPr>
      <t>₂ in mg/m³ angegeben werden.</t>
    </r>
  </si>
  <si>
    <r>
      <t>NOₓ concentrations must be given as NO</t>
    </r>
    <r>
      <rPr>
        <sz val="11"/>
        <rFont val="Calibri"/>
        <family val="2"/>
      </rPr>
      <t xml:space="preserve">₂ </t>
    </r>
    <r>
      <rPr>
        <sz val="11"/>
        <rFont val="Calibri"/>
        <family val="2"/>
        <scheme val="minor"/>
      </rPr>
      <t>in mg/m³.</t>
    </r>
  </si>
  <si>
    <t>Messergebnisse für Randbedingungen</t>
  </si>
  <si>
    <t>Measurement results for gas flow conditions</t>
  </si>
  <si>
    <t>Bitte tragen Sie in dieser Tabelle zu jedem Messtag den Zeitraum der Messungen, den jeweiligen Messwert und die zugehörige erweiterte Messunsicherheit U (95%) ein.</t>
  </si>
  <si>
    <t>Please fill in this table for each measurement day the measurement times, your measurement results, and the respective expanded measurement uncertainty U (95%).</t>
  </si>
  <si>
    <t>Messtag</t>
  </si>
  <si>
    <t xml:space="preserve"> </t>
  </si>
  <si>
    <t>day</t>
  </si>
  <si>
    <t>°C</t>
  </si>
  <si>
    <t>hPa</t>
  </si>
  <si>
    <t>Messzeitraum</t>
  </si>
  <si>
    <t>measurement time</t>
  </si>
  <si>
    <t>Volumenstrom</t>
  </si>
  <si>
    <t>volume flow</t>
  </si>
  <si>
    <t>Mittlere Strömungs-geschwindigkeit</t>
  </si>
  <si>
    <t>mean flow velocity</t>
  </si>
  <si>
    <t>Abgastemperatur</t>
  </si>
  <si>
    <t>flue gas temperature</t>
  </si>
  <si>
    <t>Wassergehalt</t>
  </si>
  <si>
    <t>water content</t>
  </si>
  <si>
    <t>Statischer Druck</t>
  </si>
  <si>
    <t>static pressure</t>
  </si>
  <si>
    <t>m³/h (Nz, tr)</t>
  </si>
  <si>
    <t>m³/h (sc, dry)</t>
  </si>
  <si>
    <t>m/s (Bz, f)</t>
  </si>
  <si>
    <t>m/s (oc, wet)</t>
  </si>
  <si>
    <t>Bitte beachten Sie die verschiedenen Einheiten für die verschiedenen Messgrößen.</t>
  </si>
  <si>
    <t>Please observe the different units for the gas flow conditions.</t>
  </si>
  <si>
    <t>Bitte geben Sie zu jedem Messwert die zugehörige erweiterte Unsicherheit (95%) an.</t>
  </si>
  <si>
    <t>Please enter for each measurement result the respective expanded measurement uncertainty (95%).</t>
  </si>
  <si>
    <t>Bitte beachten Sie die unterschiedliche Anzahl an Nachkommastellen für die verschiedenen Messgrößen.</t>
  </si>
  <si>
    <t>Please observe the different number of decimals for the different measurements.</t>
  </si>
  <si>
    <t>g/m³ (Nz, tr)</t>
  </si>
  <si>
    <t>g/m³ (sc, dry)</t>
  </si>
  <si>
    <t>Comments:</t>
  </si>
  <si>
    <t>Bitte runden Sie alle Messergebnisse wie im Merkblatt angegeben!</t>
  </si>
  <si>
    <t>Please round all measurement results as indicated in the information sheet!</t>
  </si>
  <si>
    <t>CVF</t>
  </si>
  <si>
    <t>CFV</t>
  </si>
  <si>
    <t>CGT</t>
  </si>
  <si>
    <t>CAH</t>
  </si>
  <si>
    <t>CSP</t>
  </si>
  <si>
    <t>AnF</t>
  </si>
  <si>
    <t>AnS</t>
  </si>
  <si>
    <t>AnO</t>
  </si>
  <si>
    <t>DeO</t>
  </si>
  <si>
    <t>AgO</t>
  </si>
  <si>
    <t>Angaben zu den Messverfahren</t>
  </si>
  <si>
    <t>Information about measurement methods</t>
  </si>
  <si>
    <t>Analyse HCHO</t>
  </si>
  <si>
    <t>Code</t>
  </si>
  <si>
    <t>Analyse SO2</t>
  </si>
  <si>
    <t>Analyse ETX</t>
  </si>
  <si>
    <t>Desorption ETX</t>
  </si>
  <si>
    <t>Analysegerät ETX</t>
  </si>
  <si>
    <t>AnF0</t>
  </si>
  <si>
    <t>AnS0</t>
  </si>
  <si>
    <t>AnO0</t>
  </si>
  <si>
    <t>DeO0</t>
  </si>
  <si>
    <t>AgO0</t>
  </si>
  <si>
    <t>AnF1</t>
  </si>
  <si>
    <t>(DIN) EN 14791 - IC</t>
  </si>
  <si>
    <t>AnS1</t>
  </si>
  <si>
    <t>(DIN) CEN/TS 13649</t>
  </si>
  <si>
    <t>AnO1</t>
  </si>
  <si>
    <t>CS₂</t>
  </si>
  <si>
    <t>DeO1</t>
  </si>
  <si>
    <t>GC-FID</t>
  </si>
  <si>
    <t>AgO1</t>
  </si>
  <si>
    <t>Bitte geben Sie hier Informationen zu den von Ihnen angewandten Messverfahren an.</t>
  </si>
  <si>
    <t>Please fill in this table information about the measurement methods that were used by your laboratory.</t>
  </si>
  <si>
    <t>AnF2</t>
  </si>
  <si>
    <t>(DIN) EN 14791 - Thorin</t>
  </si>
  <si>
    <t>AnS2</t>
  </si>
  <si>
    <t>AnO8</t>
  </si>
  <si>
    <t>CS₂/i-PrOH</t>
  </si>
  <si>
    <t>DeO2</t>
  </si>
  <si>
    <t>GC-MS</t>
  </si>
  <si>
    <t>AgO2</t>
  </si>
  <si>
    <t>VDI 3862-4 (AHMT)</t>
  </si>
  <si>
    <t>AnF3</t>
  </si>
  <si>
    <t>AnS8</t>
  </si>
  <si>
    <t>AnO9</t>
  </si>
  <si>
    <t>Et₂O</t>
  </si>
  <si>
    <t>DeO3</t>
  </si>
  <si>
    <t>AgO9</t>
  </si>
  <si>
    <t>AnF8</t>
  </si>
  <si>
    <t>AnS9</t>
  </si>
  <si>
    <t>CH₂Cl₂/MeOH</t>
  </si>
  <si>
    <t>DeO4</t>
  </si>
  <si>
    <t>component</t>
  </si>
  <si>
    <t>AnF9</t>
  </si>
  <si>
    <t>DeO9</t>
  </si>
  <si>
    <t>E</t>
  </si>
  <si>
    <t>H</t>
  </si>
  <si>
    <t>Angewandtes Verfahren</t>
  </si>
  <si>
    <t>used method</t>
  </si>
  <si>
    <t>DeO8</t>
  </si>
  <si>
    <t>Kommentare</t>
  </si>
  <si>
    <t>comments</t>
  </si>
  <si>
    <t>Organische Stoffe (ETX)</t>
  </si>
  <si>
    <t>organic substances (ETX)</t>
  </si>
  <si>
    <t>Nähere Angaben zur Analytik Organischer Stoffe (ETX)</t>
  </si>
  <si>
    <t>Further Information on analysis of organic substances (ETX)</t>
  </si>
  <si>
    <t>Desorptionsmittel</t>
  </si>
  <si>
    <t>solvent for desorption</t>
  </si>
  <si>
    <t>Analysegerät</t>
  </si>
  <si>
    <t>analysis device</t>
  </si>
  <si>
    <t># Bitte wählen #</t>
  </si>
  <si>
    <t># please select #</t>
  </si>
  <si>
    <t>andere Norm:</t>
  </si>
  <si>
    <t>other standard:</t>
  </si>
  <si>
    <t>eigenes (Haus-)Verfahren:</t>
  </si>
  <si>
    <t>in-house method:</t>
  </si>
  <si>
    <t>Bitte eine Beschreibung im Kommentarfeld eingeben.</t>
  </si>
  <si>
    <t>Please specify in the comments.</t>
  </si>
  <si>
    <t>andere(s) Lösungsmittel:</t>
  </si>
  <si>
    <t>other solvent(s):</t>
  </si>
  <si>
    <t>keines (Thermodesorption)</t>
  </si>
  <si>
    <t>none (thermodesorption)</t>
  </si>
  <si>
    <t>anderes Gerät:</t>
  </si>
  <si>
    <t>other device:</t>
  </si>
  <si>
    <t>VDI 3862-2 (DNPH Waschflaschen)</t>
  </si>
  <si>
    <t>VDI 3862-2 (DNPH impinger)</t>
  </si>
  <si>
    <t>VDI 3862-3 (DNPH Kartuschen)</t>
  </si>
  <si>
    <t>VDI 3862-3 (DNPH cartridges)</t>
  </si>
  <si>
    <t>Variable</t>
  </si>
  <si>
    <t>Wert</t>
  </si>
  <si>
    <t>spBearbeiter</t>
  </si>
  <si>
    <t>Cordes, Dr. Jens (HLNUG)</t>
  </si>
  <si>
    <t>spBearbeiterDatum</t>
  </si>
  <si>
    <t>spPruefer</t>
  </si>
  <si>
    <t>Hagelstein, Dr. Georg (HLNUG)</t>
  </si>
  <si>
    <t>spPrueferDatum</t>
  </si>
  <si>
    <t>spGenehmiger</t>
  </si>
  <si>
    <t>spGenehmigerDatum</t>
  </si>
  <si>
    <t>spDokumentenVersion</t>
  </si>
  <si>
    <t>7</t>
  </si>
  <si>
    <t>Kombiname</t>
  </si>
  <si>
    <t>RV</t>
  </si>
  <si>
    <t>IDCode</t>
  </si>
  <si>
    <t>MessungNr</t>
  </si>
  <si>
    <t>MessungVon</t>
  </si>
  <si>
    <t>MessungBis</t>
  </si>
  <si>
    <t>Konzentration</t>
  </si>
  <si>
    <t>ErwUns</t>
  </si>
  <si>
    <t>Kontrolle Spaltenname</t>
  </si>
  <si>
    <t>RohwertKonz</t>
  </si>
  <si>
    <t>Tabellenblatt</t>
  </si>
  <si>
    <t>Spalte</t>
  </si>
  <si>
    <t>ZeileMW</t>
  </si>
  <si>
    <t>ZeileU</t>
  </si>
  <si>
    <t>Abgabedatum</t>
  </si>
  <si>
    <t>SO2_ETX_C</t>
  </si>
  <si>
    <t>F</t>
  </si>
  <si>
    <t>J</t>
  </si>
  <si>
    <t>L</t>
  </si>
  <si>
    <t>N</t>
  </si>
  <si>
    <t>Nk</t>
  </si>
  <si>
    <t>NOx_CO_HCHO</t>
  </si>
  <si>
    <t>Kk</t>
  </si>
  <si>
    <t>Fd</t>
  </si>
  <si>
    <t>Conditions</t>
  </si>
  <si>
    <t>rv</t>
  </si>
  <si>
    <t>stelle</t>
  </si>
  <si>
    <t>str</t>
  </si>
  <si>
    <t>plz</t>
  </si>
  <si>
    <t>ort</t>
  </si>
  <si>
    <t>tel</t>
  </si>
  <si>
    <t>fax</t>
  </si>
  <si>
    <t>email</t>
  </si>
  <si>
    <t>idcode</t>
  </si>
  <si>
    <t>datum</t>
  </si>
  <si>
    <t>name</t>
  </si>
  <si>
    <t>position</t>
  </si>
  <si>
    <t>D8</t>
  </si>
  <si>
    <t>D9</t>
  </si>
  <si>
    <t>D10</t>
  </si>
  <si>
    <t>D11</t>
  </si>
  <si>
    <t>Kommentar</t>
  </si>
  <si>
    <t>D30</t>
  </si>
  <si>
    <t>Analytik</t>
  </si>
  <si>
    <t>Beschreibung</t>
  </si>
  <si>
    <t>kurz</t>
  </si>
  <si>
    <t>Wort</t>
  </si>
  <si>
    <t>Normen</t>
  </si>
  <si>
    <t>ETX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</si>
</sst>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;@"/>
    <numFmt numFmtId="165" formatCode="0.0"/>
    <numFmt numFmtId="166" formatCode="0.000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.5"/>
      <color theme="10"/>
      <name val="Arial"/>
      <family val="2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24"/>
      <color theme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</borders>
  <cellStyleXfs count="11">
    <xf numFmtId="0" fontId="0" fillId="0" borderId="0"/>
    <xf numFmtId="43" fontId="7" fillId="0" borderId="0"/>
    <xf numFmtId="0" fontId="13" fillId="0" borderId="0">
      <alignment vertical="top"/>
      <protection locked="0"/>
    </xf>
    <xf numFmtId="0" fontId="19" fillId="0" borderId="0"/>
    <xf numFmtId="0" fontId="7" fillId="0" borderId="0"/>
    <xf numFmtId="0" fontId="12" fillId="0" borderId="0"/>
    <xf numFmtId="0" fontId="8" fillId="0" borderId="0"/>
    <xf numFmtId="0" fontId="10" fillId="0" borderId="0"/>
    <xf numFmtId="0" fontId="7" fillId="0" borderId="0"/>
    <xf numFmtId="0" fontId="7" fillId="0" borderId="0"/>
    <xf numFmtId="0" fontId="2" fillId="0" borderId="0"/>
  </cellStyleXfs>
  <cellXfs count="178">
    <xf numFmtId="0" fontId="4" fillId="0" borderId="0" xfId="0" applyFont="1" applyFill="1" applyBorder="1"/>
    <xf numFmtId="0" fontId="10" fillId="0" borderId="0" xfId="7" applyFont="1" applyFill="1" applyBorder="1"/>
    <xf numFmtId="0" fontId="7" fillId="0" borderId="0" xfId="9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Fill="1" applyBorder="1"/>
    <xf numFmtId="14" fontId="9" fillId="0" borderId="0" xfId="0" applyNumberFormat="1" applyFont="1" applyFill="1" applyBorder="1"/>
    <xf numFmtId="164" fontId="9" fillId="0" borderId="0" xfId="0" applyNumberFormat="1" applyFont="1" applyFill="1" applyBorder="1"/>
    <xf numFmtId="1" fontId="9" fillId="0" borderId="0" xfId="0" applyNumberFormat="1" applyFont="1" applyFill="1" applyBorder="1"/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2" fontId="9" fillId="0" borderId="0" xfId="0" applyNumberFormat="1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6" fontId="9" fillId="0" borderId="0" xfId="0" applyNumberFormat="1" applyFont="1" applyFill="1" applyBorder="1"/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6" fillId="0" borderId="1" xfId="7" applyFont="1" applyFill="1" applyBorder="1"/>
    <xf numFmtId="0" fontId="10" fillId="0" borderId="1" xfId="7" applyFont="1" applyFill="1" applyBorder="1"/>
    <xf numFmtId="14" fontId="10" fillId="0" borderId="1" xfId="7" applyNumberFormat="1" applyFont="1" applyFill="1" applyBorder="1"/>
    <xf numFmtId="0" fontId="8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7" fillId="4" borderId="1" xfId="9" applyFont="1" applyFill="1" applyBorder="1" applyAlignment="1" applyProtection="1">
      <alignment horizontal="center"/>
      <protection locked="0"/>
    </xf>
    <xf numFmtId="1" fontId="16" fillId="4" borderId="2" xfId="9" applyNumberFormat="1" applyFont="1" applyFill="1" applyBorder="1" applyAlignment="1" applyProtection="1">
      <alignment horizontal="left"/>
      <protection locked="0"/>
    </xf>
    <xf numFmtId="0" fontId="21" fillId="4" borderId="1" xfId="9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>
      <alignment horizontal="left"/>
    </xf>
    <xf numFmtId="0" fontId="7" fillId="5" borderId="0" xfId="9" applyFont="1" applyFill="1" applyBorder="1"/>
    <xf numFmtId="0" fontId="7" fillId="5" borderId="0" xfId="9" applyFont="1" applyFill="1" applyBorder="1" applyAlignment="1">
      <alignment horizontal="right" vertical="center"/>
    </xf>
    <xf numFmtId="0" fontId="17" fillId="5" borderId="0" xfId="9" applyFont="1" applyFill="1" applyBorder="1" applyAlignment="1">
      <alignment vertical="center"/>
    </xf>
    <xf numFmtId="0" fontId="7" fillId="5" borderId="0" xfId="9" applyFont="1" applyFill="1" applyBorder="1" applyAlignment="1">
      <alignment vertical="center"/>
    </xf>
    <xf numFmtId="0" fontId="7" fillId="0" borderId="0" xfId="9" applyFont="1" applyFill="1" applyBorder="1" applyAlignment="1">
      <alignment vertical="top"/>
    </xf>
    <xf numFmtId="0" fontId="12" fillId="0" borderId="0" xfId="0" applyFont="1" applyFill="1" applyBorder="1"/>
    <xf numFmtId="0" fontId="17" fillId="5" borderId="0" xfId="9" applyFont="1" applyFill="1" applyBorder="1"/>
    <xf numFmtId="0" fontId="7" fillId="5" borderId="0" xfId="9" applyFont="1" applyFill="1" applyBorder="1" applyAlignment="1">
      <alignment horizontal="center"/>
    </xf>
    <xf numFmtId="0" fontId="18" fillId="5" borderId="0" xfId="9" applyFont="1" applyFill="1" applyBorder="1" applyAlignment="1">
      <alignment vertical="center"/>
    </xf>
    <xf numFmtId="0" fontId="21" fillId="5" borderId="0" xfId="9" applyFont="1" applyFill="1" applyBorder="1"/>
    <xf numFmtId="0" fontId="21" fillId="5" borderId="0" xfId="9" applyFont="1" applyFill="1" applyBorder="1" applyAlignment="1">
      <alignment horizontal="right"/>
    </xf>
    <xf numFmtId="0" fontId="16" fillId="5" borderId="0" xfId="9" applyFont="1" applyFill="1" applyBorder="1"/>
    <xf numFmtId="0" fontId="7" fillId="0" borderId="0" xfId="9" applyFont="1" applyFill="1" applyBorder="1" applyAlignment="1">
      <alignment vertical="center"/>
    </xf>
    <xf numFmtId="0" fontId="7" fillId="5" borderId="0" xfId="9" applyFont="1" applyFill="1" applyBorder="1" applyAlignment="1">
      <alignment horizontal="right"/>
    </xf>
    <xf numFmtId="49" fontId="7" fillId="5" borderId="0" xfId="9" applyNumberFormat="1" applyFont="1" applyFill="1" applyBorder="1" applyAlignment="1">
      <alignment vertical="center"/>
    </xf>
    <xf numFmtId="0" fontId="7" fillId="5" borderId="0" xfId="9" applyFont="1" applyFill="1" applyBorder="1" applyAlignment="1">
      <alignment vertical="center"/>
    </xf>
    <xf numFmtId="1" fontId="7" fillId="5" borderId="0" xfId="9" applyNumberFormat="1" applyFont="1" applyFill="1" applyBorder="1" applyAlignment="1">
      <alignment vertical="center"/>
    </xf>
    <xf numFmtId="0" fontId="18" fillId="5" borderId="0" xfId="9" applyFont="1" applyFill="1" applyBorder="1" applyAlignment="1">
      <alignment horizontal="left" vertical="top"/>
    </xf>
    <xf numFmtId="0" fontId="18" fillId="5" borderId="0" xfId="9" applyFont="1" applyFill="1" applyBorder="1" applyAlignment="1">
      <alignment vertical="top" wrapText="1"/>
    </xf>
    <xf numFmtId="0" fontId="7" fillId="5" borderId="0" xfId="9" applyFont="1" applyFill="1" applyBorder="1" applyAlignment="1">
      <alignment horizontal="left" vertical="top"/>
    </xf>
    <xf numFmtId="0" fontId="12" fillId="5" borderId="0" xfId="0" applyFont="1" applyFill="1" applyBorder="1"/>
    <xf numFmtId="0" fontId="20" fillId="5" borderId="0" xfId="9" applyFont="1" applyFill="1" applyBorder="1"/>
    <xf numFmtId="0" fontId="12" fillId="0" borderId="0" xfId="0" applyFont="1" applyFill="1" applyBorder="1"/>
    <xf numFmtId="14" fontId="23" fillId="4" borderId="0" xfId="0" applyNumberFormat="1" applyFont="1" applyFill="1" applyBorder="1" applyAlignment="1" applyProtection="1">
      <alignment horizontal="center" vertical="center"/>
      <protection locked="0"/>
    </xf>
    <xf numFmtId="20" fontId="23" fillId="4" borderId="0" xfId="0" applyNumberFormat="1" applyFont="1" applyFill="1" applyBorder="1" applyAlignment="1" applyProtection="1">
      <alignment horizontal="center" vertical="center"/>
      <protection locked="0"/>
    </xf>
    <xf numFmtId="2" fontId="23" fillId="4" borderId="6" xfId="0" applyNumberFormat="1" applyFont="1" applyFill="1" applyBorder="1" applyAlignment="1" applyProtection="1">
      <alignment vertical="center"/>
      <protection locked="0"/>
    </xf>
    <xf numFmtId="2" fontId="23" fillId="4" borderId="7" xfId="0" applyNumberFormat="1" applyFont="1" applyFill="1" applyBorder="1" applyAlignment="1" applyProtection="1">
      <alignment vertical="center"/>
      <protection locked="0"/>
    </xf>
    <xf numFmtId="2" fontId="23" fillId="5" borderId="6" xfId="0" applyNumberFormat="1" applyFont="1" applyFill="1" applyBorder="1" applyAlignment="1" applyProtection="1">
      <alignment vertical="center"/>
      <protection locked="0"/>
    </xf>
    <xf numFmtId="2" fontId="23" fillId="5" borderId="7" xfId="0" applyNumberFormat="1" applyFont="1" applyFill="1" applyBorder="1" applyAlignment="1" applyProtection="1">
      <alignment vertical="center"/>
      <protection locked="0"/>
    </xf>
    <xf numFmtId="2" fontId="25" fillId="4" borderId="6" xfId="0" applyNumberFormat="1" applyFont="1" applyFill="1" applyBorder="1" applyAlignment="1" applyProtection="1">
      <alignment vertical="center"/>
      <protection locked="0"/>
    </xf>
    <xf numFmtId="0" fontId="23" fillId="5" borderId="0" xfId="0" applyFont="1" applyFill="1" applyBorder="1"/>
    <xf numFmtId="0" fontId="29" fillId="5" borderId="0" xfId="0" applyFont="1" applyFill="1" applyBorder="1" applyAlignment="1">
      <alignment horizontal="left"/>
    </xf>
    <xf numFmtId="0" fontId="23" fillId="5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7" fillId="5" borderId="0" xfId="0" applyFont="1" applyFill="1" applyBorder="1"/>
    <xf numFmtId="0" fontId="27" fillId="5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vertical="center"/>
    </xf>
    <xf numFmtId="0" fontId="18" fillId="5" borderId="0" xfId="9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right"/>
    </xf>
    <xf numFmtId="0" fontId="24" fillId="5" borderId="0" xfId="0" applyFont="1" applyFill="1" applyBorder="1" applyAlignment="1">
      <alignment horizontal="center"/>
    </xf>
    <xf numFmtId="0" fontId="24" fillId="5" borderId="0" xfId="0" applyFont="1" applyFill="1" applyBorder="1"/>
    <xf numFmtId="0" fontId="29" fillId="5" borderId="0" xfId="0" applyFont="1" applyFill="1" applyBorder="1"/>
    <xf numFmtId="0" fontId="28" fillId="5" borderId="0" xfId="0" applyFont="1" applyFill="1" applyBorder="1" applyAlignment="1">
      <alignment horizontal="left"/>
    </xf>
    <xf numFmtId="0" fontId="24" fillId="3" borderId="0" xfId="0" applyFont="1" applyFill="1" applyBorder="1" applyAlignment="1">
      <alignment horizontal="center" shrinkToFit="1"/>
    </xf>
    <xf numFmtId="0" fontId="29" fillId="5" borderId="0" xfId="0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4" fillId="3" borderId="0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 shrinkToFit="1"/>
    </xf>
    <xf numFmtId="0" fontId="24" fillId="3" borderId="7" xfId="0" applyFont="1" applyFill="1" applyBorder="1" applyAlignment="1">
      <alignment horizontal="center" shrinkToFit="1"/>
    </xf>
    <xf numFmtId="0" fontId="23" fillId="5" borderId="6" xfId="0" applyFont="1" applyFill="1" applyBorder="1"/>
    <xf numFmtId="0" fontId="23" fillId="5" borderId="7" xfId="0" applyFont="1" applyFill="1" applyBorder="1"/>
    <xf numFmtId="0" fontId="23" fillId="5" borderId="0" xfId="0" applyFont="1" applyFill="1" applyBorder="1" applyAlignment="1">
      <alignment vertical="center"/>
    </xf>
    <xf numFmtId="0" fontId="25" fillId="3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2" fontId="23" fillId="5" borderId="6" xfId="0" applyNumberFormat="1" applyFont="1" applyFill="1" applyBorder="1" applyAlignment="1">
      <alignment vertical="center"/>
    </xf>
    <xf numFmtId="2" fontId="23" fillId="5" borderId="7" xfId="0" applyNumberFormat="1" applyFont="1" applyFill="1" applyBorder="1" applyAlignment="1">
      <alignment vertical="center"/>
    </xf>
    <xf numFmtId="14" fontId="23" fillId="2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2" fontId="25" fillId="5" borderId="6" xfId="0" applyNumberFormat="1" applyFont="1" applyFill="1" applyBorder="1" applyAlignment="1" applyProtection="1">
      <alignment vertical="center"/>
      <protection locked="0"/>
    </xf>
    <xf numFmtId="0" fontId="24" fillId="3" borderId="0" xfId="0" applyFont="1" applyFill="1" applyBorder="1"/>
    <xf numFmtId="0" fontId="24" fillId="3" borderId="0" xfId="0" applyFont="1" applyFill="1" applyBorder="1" applyAlignment="1">
      <alignment horizontal="center" vertical="center" shrinkToFit="1"/>
    </xf>
    <xf numFmtId="165" fontId="25" fillId="4" borderId="6" xfId="0" applyNumberFormat="1" applyFont="1" applyFill="1" applyBorder="1" applyAlignment="1" applyProtection="1">
      <alignment vertical="center"/>
      <protection locked="0"/>
    </xf>
    <xf numFmtId="165" fontId="23" fillId="4" borderId="7" xfId="0" applyNumberFormat="1" applyFont="1" applyFill="1" applyBorder="1" applyAlignment="1" applyProtection="1">
      <alignment vertical="center"/>
      <protection locked="0"/>
    </xf>
    <xf numFmtId="1" fontId="25" fillId="4" borderId="6" xfId="0" applyNumberFormat="1" applyFont="1" applyFill="1" applyBorder="1" applyAlignment="1" applyProtection="1">
      <alignment vertical="center"/>
      <protection locked="0"/>
    </xf>
    <xf numFmtId="1" fontId="23" fillId="4" borderId="7" xfId="0" applyNumberFormat="1" applyFont="1" applyFill="1" applyBorder="1" applyAlignment="1" applyProtection="1">
      <alignment vertical="center"/>
      <protection locked="0"/>
    </xf>
    <xf numFmtId="0" fontId="24" fillId="5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5" borderId="0" xfId="0" applyFont="1" applyFill="1" applyBorder="1"/>
    <xf numFmtId="0" fontId="24" fillId="3" borderId="0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26" fillId="5" borderId="0" xfId="0" applyFont="1" applyFill="1" applyBorder="1" applyAlignment="1">
      <alignment wrapText="1"/>
    </xf>
    <xf numFmtId="0" fontId="28" fillId="5" borderId="0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left" vertical="top"/>
    </xf>
    <xf numFmtId="1" fontId="6" fillId="0" borderId="0" xfId="0" applyNumberFormat="1" applyFont="1" applyFill="1" applyBorder="1"/>
    <xf numFmtId="1" fontId="12" fillId="0" borderId="0" xfId="0" applyNumberFormat="1" applyFont="1" applyFill="1" applyBorder="1"/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shrinkToFi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wrapText="1" shrinkToFit="1"/>
    </xf>
    <xf numFmtId="1" fontId="23" fillId="0" borderId="0" xfId="0" applyNumberFormat="1" applyFont="1" applyFill="1" applyBorder="1" applyAlignment="1">
      <alignment horizontal="center"/>
    </xf>
    <xf numFmtId="1" fontId="23" fillId="0" borderId="0" xfId="0" applyNumberFormat="1" applyFont="1" applyFill="1" applyBorder="1"/>
    <xf numFmtId="0" fontId="25" fillId="3" borderId="12" xfId="0" applyFont="1" applyFill="1" applyBorder="1" applyAlignment="1">
      <alignment horizontal="center" vertical="center"/>
    </xf>
    <xf numFmtId="14" fontId="23" fillId="4" borderId="12" xfId="0" applyNumberFormat="1" applyFont="1" applyFill="1" applyBorder="1" applyAlignment="1" applyProtection="1">
      <alignment horizontal="center" vertical="center"/>
      <protection locked="0"/>
    </xf>
    <xf numFmtId="20" fontId="23" fillId="4" borderId="12" xfId="0" applyNumberFormat="1" applyFont="1" applyFill="1" applyBorder="1" applyAlignment="1" applyProtection="1">
      <alignment horizontal="center" vertical="center"/>
      <protection locked="0"/>
    </xf>
    <xf numFmtId="2" fontId="23" fillId="4" borderId="13" xfId="0" applyNumberFormat="1" applyFont="1" applyFill="1" applyBorder="1" applyAlignment="1" applyProtection="1">
      <alignment vertical="center"/>
      <protection locked="0"/>
    </xf>
    <xf numFmtId="2" fontId="23" fillId="4" borderId="11" xfId="0" applyNumberFormat="1" applyFont="1" applyFill="1" applyBorder="1" applyAlignment="1" applyProtection="1">
      <alignment vertical="center"/>
      <protection locked="0"/>
    </xf>
    <xf numFmtId="2" fontId="23" fillId="5" borderId="13" xfId="0" applyNumberFormat="1" applyFont="1" applyFill="1" applyBorder="1" applyAlignment="1" applyProtection="1">
      <alignment vertical="center"/>
      <protection locked="0"/>
    </xf>
    <xf numFmtId="2" fontId="23" fillId="5" borderId="11" xfId="0" applyNumberFormat="1" applyFont="1" applyFill="1" applyBorder="1" applyAlignment="1" applyProtection="1">
      <alignment vertical="center"/>
      <protection locked="0"/>
    </xf>
    <xf numFmtId="14" fontId="23" fillId="2" borderId="12" xfId="0" applyNumberFormat="1" applyFont="1" applyFill="1" applyBorder="1" applyAlignment="1">
      <alignment horizontal="center" vertical="center"/>
    </xf>
    <xf numFmtId="1" fontId="25" fillId="4" borderId="13" xfId="0" applyNumberFormat="1" applyFont="1" applyFill="1" applyBorder="1" applyAlignment="1" applyProtection="1">
      <alignment vertical="center"/>
      <protection locked="0"/>
    </xf>
    <xf numFmtId="1" fontId="23" fillId="4" borderId="11" xfId="0" applyNumberFormat="1" applyFont="1" applyFill="1" applyBorder="1" applyAlignment="1" applyProtection="1">
      <alignment vertical="center"/>
      <protection locked="0"/>
    </xf>
    <xf numFmtId="2" fontId="25" fillId="4" borderId="13" xfId="0" applyNumberFormat="1" applyFont="1" applyFill="1" applyBorder="1" applyAlignment="1" applyProtection="1">
      <alignment vertical="center"/>
      <protection locked="0"/>
    </xf>
    <xf numFmtId="165" fontId="25" fillId="4" borderId="13" xfId="0" applyNumberFormat="1" applyFont="1" applyFill="1" applyBorder="1" applyAlignment="1" applyProtection="1">
      <alignment vertical="center"/>
      <protection locked="0"/>
    </xf>
    <xf numFmtId="165" fontId="23" fillId="4" borderId="1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/>
    <xf numFmtId="0" fontId="29" fillId="5" borderId="0" xfId="0" applyFont="1" applyFill="1" applyBorder="1" applyAlignment="1">
      <alignment horizontal="left" vertical="center"/>
    </xf>
    <xf numFmtId="0" fontId="3" fillId="5" borderId="0" xfId="9" applyFont="1" applyFill="1" applyBorder="1" applyAlignment="1">
      <alignment horizontal="right" vertical="center"/>
    </xf>
    <xf numFmtId="0" fontId="16" fillId="5" borderId="0" xfId="9" applyFont="1" applyFill="1" applyBorder="1" applyAlignment="1">
      <alignment horizontal="left" vertical="top" wrapText="1"/>
    </xf>
    <xf numFmtId="0" fontId="7" fillId="3" borderId="0" xfId="9" applyFont="1" applyFill="1" applyBorder="1" applyAlignment="1">
      <alignment horizontal="left" vertical="top" wrapText="1"/>
    </xf>
    <xf numFmtId="0" fontId="22" fillId="0" borderId="0" xfId="2" applyFont="1" applyFill="1" applyBorder="1" applyAlignment="1" applyProtection="1">
      <alignment horizontal="center" vertical="center"/>
    </xf>
    <xf numFmtId="49" fontId="7" fillId="4" borderId="3" xfId="9" applyNumberFormat="1" applyFont="1" applyFill="1" applyBorder="1" applyAlignment="1" applyProtection="1">
      <alignment horizontal="left" vertical="top" shrinkToFit="1"/>
      <protection locked="0"/>
    </xf>
    <xf numFmtId="49" fontId="7" fillId="4" borderId="4" xfId="9" applyNumberFormat="1" applyFont="1" applyFill="1" applyBorder="1" applyAlignment="1" applyProtection="1">
      <alignment horizontal="left" vertical="top" shrinkToFit="1"/>
      <protection locked="0"/>
    </xf>
    <xf numFmtId="49" fontId="7" fillId="4" borderId="5" xfId="9" applyNumberFormat="1" applyFont="1" applyFill="1" applyBorder="1" applyAlignment="1" applyProtection="1">
      <alignment horizontal="left" vertical="top" shrinkToFit="1"/>
      <protection locked="0"/>
    </xf>
    <xf numFmtId="49" fontId="7" fillId="4" borderId="4" xfId="9" applyNumberFormat="1" applyFont="1" applyFill="1" applyBorder="1" applyAlignment="1" applyProtection="1">
      <alignment horizontal="left" vertical="center" shrinkToFit="1"/>
      <protection locked="0"/>
    </xf>
    <xf numFmtId="49" fontId="7" fillId="4" borderId="5" xfId="9" applyNumberFormat="1" applyFont="1" applyFill="1" applyBorder="1" applyAlignment="1" applyProtection="1">
      <alignment horizontal="left" vertical="center" shrinkToFit="1"/>
      <protection locked="0"/>
    </xf>
    <xf numFmtId="14" fontId="21" fillId="5" borderId="0" xfId="9" applyNumberFormat="1" applyFont="1" applyFill="1" applyBorder="1" applyAlignment="1">
      <alignment horizontal="center" vertical="center" shrinkToFit="1"/>
    </xf>
    <xf numFmtId="0" fontId="7" fillId="5" borderId="0" xfId="9" applyFont="1" applyFill="1" applyBorder="1" applyAlignment="1">
      <alignment horizontal="left" vertical="top" wrapText="1"/>
    </xf>
    <xf numFmtId="0" fontId="26" fillId="5" borderId="0" xfId="0" applyFont="1" applyFill="1" applyBorder="1" applyAlignment="1">
      <alignment horizontal="center" wrapText="1"/>
    </xf>
    <xf numFmtId="0" fontId="28" fillId="5" borderId="0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shrinkToFit="1"/>
    </xf>
    <xf numFmtId="0" fontId="24" fillId="3" borderId="7" xfId="0" applyFont="1" applyFill="1" applyBorder="1" applyAlignment="1">
      <alignment horizontal="center" shrinkToFit="1"/>
    </xf>
    <xf numFmtId="0" fontId="24" fillId="5" borderId="0" xfId="0" applyFont="1" applyFill="1" applyBorder="1" applyAlignment="1">
      <alignment horizontal="left" shrinkToFit="1"/>
    </xf>
    <xf numFmtId="0" fontId="23" fillId="4" borderId="0" xfId="0" applyFont="1" applyFill="1" applyBorder="1" applyAlignment="1" applyProtection="1">
      <alignment horizontal="left" vertical="top" wrapText="1"/>
      <protection locked="0"/>
    </xf>
    <xf numFmtId="0" fontId="24" fillId="3" borderId="0" xfId="0" applyFont="1" applyFill="1" applyBorder="1" applyAlignment="1">
      <alignment horizontal="center" shrinkToFit="1"/>
    </xf>
    <xf numFmtId="0" fontId="29" fillId="5" borderId="0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 shrinkToFit="1"/>
    </xf>
    <xf numFmtId="0" fontId="24" fillId="3" borderId="7" xfId="0" applyFont="1" applyFill="1" applyBorder="1" applyAlignment="1">
      <alignment horizontal="center" vertical="center" shrinkToFit="1"/>
    </xf>
    <xf numFmtId="0" fontId="24" fillId="5" borderId="0" xfId="0" applyFont="1" applyFill="1" applyBorder="1" applyAlignment="1">
      <alignment horizontal="left" vertical="center"/>
    </xf>
    <xf numFmtId="0" fontId="27" fillId="5" borderId="0" xfId="0" applyFont="1" applyFill="1" applyBorder="1" applyAlignment="1">
      <alignment horizontal="left" shrinkToFit="1"/>
    </xf>
    <xf numFmtId="0" fontId="24" fillId="3" borderId="0" xfId="0" applyFont="1" applyFill="1" applyBorder="1" applyAlignment="1">
      <alignment horizontal="center" vertical="center" shrinkToFit="1"/>
    </xf>
    <xf numFmtId="0" fontId="24" fillId="3" borderId="6" xfId="0" applyFont="1" applyFill="1" applyBorder="1" applyAlignment="1">
      <alignment horizontal="center" vertical="center" wrapText="1" shrinkToFit="1"/>
    </xf>
    <xf numFmtId="0" fontId="24" fillId="3" borderId="7" xfId="0" applyFont="1" applyFill="1" applyBorder="1" applyAlignment="1">
      <alignment horizontal="center" vertical="center" wrapText="1" shrinkToFit="1"/>
    </xf>
    <xf numFmtId="0" fontId="30" fillId="5" borderId="0" xfId="0" applyFont="1" applyFill="1" applyBorder="1" applyAlignment="1">
      <alignment horizontal="center" wrapText="1"/>
    </xf>
    <xf numFmtId="0" fontId="23" fillId="4" borderId="9" xfId="0" applyFont="1" applyFill="1" applyBorder="1" applyAlignment="1" applyProtection="1">
      <alignment horizontal="center" vertical="center" wrapText="1"/>
      <protection locked="0"/>
    </xf>
    <xf numFmtId="0" fontId="23" fillId="4" borderId="9" xfId="0" applyFont="1" applyFill="1" applyBorder="1" applyAlignment="1" applyProtection="1">
      <alignment horizontal="left" vertical="top" wrapText="1"/>
      <protection locked="0"/>
    </xf>
    <xf numFmtId="0" fontId="23" fillId="4" borderId="10" xfId="0" applyFont="1" applyFill="1" applyBorder="1" applyAlignment="1" applyProtection="1">
      <alignment horizontal="left" vertical="top" wrapText="1"/>
      <protection locked="0"/>
    </xf>
    <xf numFmtId="49" fontId="1" fillId="4" borderId="3" xfId="9" applyNumberFormat="1" applyFont="1" applyFill="1" applyBorder="1" applyAlignment="1" applyProtection="1">
      <alignment horizontal="left" vertical="top" shrinkToFit="1"/>
      <protection locked="0"/>
    </xf>
    <xf numFmtId="49" fontId="1" fillId="4" borderId="3" xfId="9" applyNumberFormat="1" applyFont="1" applyFill="1" applyBorder="1" applyAlignment="1" applyProtection="1">
      <alignment horizontal="left" vertical="center" shrinkToFit="1"/>
      <protection locked="0"/>
    </xf>
  </cellXfs>
  <cellStyles count="11">
    <cellStyle name="Komma 2" xfId="1" xr:uid="{00000000-0005-0000-0000-000000000000}"/>
    <cellStyle name="Link" xfId="2" builtinId="8"/>
    <cellStyle name="Link 2" xfId="3" xr:uid="{00000000-0005-0000-0000-000002000000}"/>
    <cellStyle name="Normal" xfId="10" xr:uid="{00000000-0005-0000-0000-000003000000}"/>
    <cellStyle name="Normal 2" xfId="4" xr:uid="{00000000-0005-0000-0000-000004000000}"/>
    <cellStyle name="Standard" xfId="0" builtinId="0"/>
    <cellStyle name="Standard 2" xfId="5" xr:uid="{00000000-0005-0000-0000-000006000000}"/>
    <cellStyle name="Standard 2 2" xfId="6" xr:uid="{00000000-0005-0000-0000-000007000000}"/>
    <cellStyle name="Standard 3" xfId="7" xr:uid="{00000000-0005-0000-0000-000008000000}"/>
    <cellStyle name="Standard 3 2" xfId="8" xr:uid="{00000000-0005-0000-0000-000009000000}"/>
    <cellStyle name="Standard 4" xfId="9" xr:uid="{00000000-0005-0000-0000-00000A000000}"/>
  </cellStyles>
  <dxfs count="73"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2"/>
  <sheetViews>
    <sheetView tabSelected="1" zoomScaleNormal="100" zoomScaleSheetLayoutView="100" workbookViewId="0">
      <selection activeCell="G4" sqref="G4"/>
    </sheetView>
  </sheetViews>
  <sheetFormatPr baseColWidth="10" defaultColWidth="11.42578125" defaultRowHeight="12.75" x14ac:dyDescent="0.2"/>
  <cols>
    <col min="1" max="1" width="4.140625" style="41" customWidth="1"/>
    <col min="2" max="7" width="12.28515625" style="41" customWidth="1"/>
    <col min="8" max="8" width="4.140625" style="41" customWidth="1"/>
    <col min="9" max="16" width="12.28515625" style="41" customWidth="1"/>
    <col min="17" max="21" width="12.28515625" style="41" hidden="1" customWidth="1"/>
    <col min="22" max="23" width="50.85546875" style="58" hidden="1" customWidth="1"/>
    <col min="24" max="26" width="11.42578125" style="41" hidden="1" customWidth="1"/>
    <col min="27" max="30" width="11.42578125" style="41" customWidth="1"/>
    <col min="31" max="16384" width="11.42578125" style="41"/>
  </cols>
  <sheetData>
    <row r="1" spans="1:27" ht="15" x14ac:dyDescent="0.25">
      <c r="A1" s="36"/>
      <c r="B1" s="36"/>
      <c r="C1" s="36"/>
      <c r="D1" s="36"/>
      <c r="E1" s="36"/>
      <c r="F1" s="36"/>
      <c r="G1" s="36"/>
      <c r="H1" s="37"/>
      <c r="I1" s="38" t="str">
        <f ca="1">OFFSET(V6,0,$U$2)</f>
        <v>Hinweise zum Ausfüllen: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 t="s">
        <v>0</v>
      </c>
      <c r="W1" s="40" t="s">
        <v>1</v>
      </c>
      <c r="X1" s="36"/>
      <c r="Y1" s="36"/>
      <c r="Z1" s="36"/>
      <c r="AA1" s="36"/>
    </row>
    <row r="2" spans="1:27" ht="15" x14ac:dyDescent="0.25">
      <c r="A2" s="36"/>
      <c r="B2" s="42" t="str">
        <f ca="1">OFFSET(V5,0,$U$2)</f>
        <v>Bitte füllen Sie alle grünen Felder aus!</v>
      </c>
      <c r="C2" s="36"/>
      <c r="D2" s="36"/>
      <c r="E2" s="36"/>
      <c r="F2" s="43" t="str">
        <f ca="1">OFFSET(V1,0,$U$2)</f>
        <v>Language:</v>
      </c>
      <c r="G2" s="32" t="s">
        <v>2</v>
      </c>
      <c r="H2" s="37" t="s">
        <v>3</v>
      </c>
      <c r="I2" s="44" t="str">
        <f ca="1">OFFSET(V2,0,$U$2)</f>
        <v>Please click here to change the language setting to English</v>
      </c>
      <c r="J2" s="39"/>
      <c r="K2" s="39"/>
      <c r="L2" s="39"/>
      <c r="M2" s="39"/>
      <c r="N2" s="39"/>
      <c r="O2" s="39"/>
      <c r="P2" s="39"/>
      <c r="Q2" s="39"/>
      <c r="R2" s="39"/>
      <c r="S2" s="39" t="s">
        <v>2</v>
      </c>
      <c r="T2" s="39">
        <v>0</v>
      </c>
      <c r="U2" s="39">
        <f>VLOOKUP(G2,S2:T3,2,0)</f>
        <v>0</v>
      </c>
      <c r="V2" s="40" t="s">
        <v>4</v>
      </c>
      <c r="W2" s="40" t="s">
        <v>5</v>
      </c>
      <c r="X2" s="36"/>
      <c r="Y2" s="36"/>
      <c r="Z2" s="36"/>
      <c r="AA2" s="36"/>
    </row>
    <row r="3" spans="1:27" ht="15" x14ac:dyDescent="0.25">
      <c r="A3" s="36"/>
      <c r="B3" s="36"/>
      <c r="C3" s="36"/>
      <c r="D3" s="36"/>
      <c r="E3" s="36"/>
      <c r="F3" s="36"/>
      <c r="G3" s="2"/>
      <c r="H3" s="37"/>
      <c r="I3" s="44"/>
      <c r="J3" s="39"/>
      <c r="K3" s="39"/>
      <c r="L3" s="39"/>
      <c r="M3" s="39"/>
      <c r="N3" s="39"/>
      <c r="O3" s="39"/>
      <c r="P3" s="39"/>
      <c r="Q3" s="39"/>
      <c r="R3" s="39"/>
      <c r="S3" s="39" t="s">
        <v>6</v>
      </c>
      <c r="T3" s="39">
        <v>1</v>
      </c>
      <c r="U3" s="39"/>
      <c r="V3" s="40" t="s">
        <v>7</v>
      </c>
      <c r="W3" s="40" t="s">
        <v>8</v>
      </c>
      <c r="X3" s="36"/>
      <c r="Y3" s="36"/>
      <c r="Z3" s="36"/>
      <c r="AA3" s="36"/>
    </row>
    <row r="4" spans="1:27" ht="31.5" x14ac:dyDescent="0.5">
      <c r="A4" s="36"/>
      <c r="B4" s="45" t="str">
        <f ca="1">OFFSET(V3,0,$U$2)</f>
        <v xml:space="preserve">Ergebnisabgabe </v>
      </c>
      <c r="C4" s="36"/>
      <c r="D4" s="36"/>
      <c r="F4" s="46" t="str">
        <f ca="1">IF(MAX(ges!F2:F106)&lt;10,VALUE(YEAR(TODAY()-30))-2000,VALUE(YEAR(MAX(ges!F2:F106)))-2000)&amp;"G"</f>
        <v>25G</v>
      </c>
      <c r="G4" s="34"/>
      <c r="H4" s="37" t="s">
        <v>3</v>
      </c>
      <c r="I4" s="44" t="str">
        <f ca="1">OFFSET(V8,0,$U$2)</f>
        <v>Bitte hier die Ringversuchsnummer eintragen.</v>
      </c>
      <c r="J4" s="39"/>
      <c r="K4" s="39"/>
      <c r="L4" s="39"/>
      <c r="M4" s="39"/>
      <c r="N4" s="39"/>
      <c r="O4" s="39"/>
      <c r="P4" s="39"/>
      <c r="Q4" s="39"/>
      <c r="R4" s="39"/>
      <c r="S4" s="39" t="str">
        <f ca="1">F4&amp;G4</f>
        <v>25G</v>
      </c>
      <c r="T4" s="39"/>
      <c r="U4" s="39"/>
      <c r="V4" s="40" t="str">
        <f>"Gasringversuch "&amp;V20</f>
        <v xml:space="preserve">Gasringversuch </v>
      </c>
      <c r="W4" s="40" t="str">
        <f>"Gas Proficiency Test "&amp;W20</f>
        <v xml:space="preserve">Gas Proficiency Test </v>
      </c>
      <c r="X4" s="36"/>
      <c r="Y4" s="36"/>
      <c r="Z4" s="36"/>
      <c r="AA4" s="36"/>
    </row>
    <row r="5" spans="1:27" ht="15" x14ac:dyDescent="0.25">
      <c r="A5" s="36"/>
      <c r="B5" s="36" t="str">
        <f ca="1">OFFSET(V4,0,$U$2)</f>
        <v xml:space="preserve">Gasringversuch </v>
      </c>
      <c r="C5" s="36"/>
      <c r="D5" s="36"/>
      <c r="E5" s="36"/>
      <c r="F5" s="36"/>
      <c r="G5" s="2"/>
      <c r="H5" s="37"/>
      <c r="I5" s="44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 t="s">
        <v>9</v>
      </c>
      <c r="W5" s="40" t="s">
        <v>10</v>
      </c>
      <c r="X5" s="36"/>
      <c r="Y5" s="36"/>
      <c r="Z5" s="36"/>
      <c r="AA5" s="36"/>
    </row>
    <row r="6" spans="1:27" ht="15" x14ac:dyDescent="0.25">
      <c r="A6" s="36"/>
      <c r="B6" s="36"/>
      <c r="C6" s="36"/>
      <c r="D6" s="36"/>
      <c r="E6" s="36"/>
      <c r="F6" s="36"/>
      <c r="G6" s="36"/>
      <c r="H6" s="37"/>
      <c r="I6" s="44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 t="s">
        <v>11</v>
      </c>
      <c r="W6" s="40" t="s">
        <v>12</v>
      </c>
      <c r="X6" s="36"/>
      <c r="Y6" s="36"/>
      <c r="Z6" s="36"/>
      <c r="AA6" s="36"/>
    </row>
    <row r="7" spans="1:27" ht="15" x14ac:dyDescent="0.25">
      <c r="A7" s="36"/>
      <c r="B7" s="47" t="str">
        <f ca="1">OFFSET(V9,0,$U$2)</f>
        <v>Teilnehmer:</v>
      </c>
      <c r="C7" s="36"/>
      <c r="D7" s="39"/>
      <c r="E7" s="39"/>
      <c r="F7" s="39"/>
      <c r="G7" s="48"/>
      <c r="H7" s="37"/>
      <c r="I7" s="44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 t="s">
        <v>13</v>
      </c>
      <c r="W7" s="40" t="s">
        <v>14</v>
      </c>
      <c r="X7" s="36"/>
      <c r="Y7" s="36"/>
      <c r="Z7" s="36"/>
      <c r="AA7" s="36"/>
    </row>
    <row r="8" spans="1:27" ht="15" x14ac:dyDescent="0.25">
      <c r="A8" s="36"/>
      <c r="B8" s="36"/>
      <c r="C8" s="49" t="str">
        <f ca="1">OFFSET(V11,0,$U$2)</f>
        <v>Firma/Organisation:</v>
      </c>
      <c r="D8" s="177"/>
      <c r="E8" s="153"/>
      <c r="F8" s="153"/>
      <c r="G8" s="154"/>
      <c r="H8" s="37" t="s">
        <v>3</v>
      </c>
      <c r="I8" s="44" t="str">
        <f ca="1">OFFSET(V12,0,$U$2)</f>
        <v>Bitte tragen Sie hier den Namen Ihrer Firma/Messstelle/Organisation etc. ein.</v>
      </c>
      <c r="J8" s="39"/>
      <c r="K8" s="39"/>
      <c r="L8" s="39"/>
      <c r="M8" s="39"/>
      <c r="N8" s="39"/>
      <c r="O8" s="39"/>
      <c r="P8" s="50"/>
      <c r="Q8" s="50"/>
      <c r="R8" s="50"/>
      <c r="S8" s="51">
        <f ca="1">INDIRECT("D8")</f>
        <v>0</v>
      </c>
      <c r="T8" s="50"/>
      <c r="U8" s="39"/>
      <c r="V8" s="40" t="s">
        <v>15</v>
      </c>
      <c r="W8" s="40" t="s">
        <v>16</v>
      </c>
      <c r="X8" s="36"/>
      <c r="Y8" s="36"/>
      <c r="Z8" s="36"/>
      <c r="AA8" s="36"/>
    </row>
    <row r="9" spans="1:27" ht="15" x14ac:dyDescent="0.25">
      <c r="A9" s="36"/>
      <c r="B9" s="36"/>
      <c r="C9" s="49" t="str">
        <f ca="1">OFFSET(V13,0,$U$2)</f>
        <v>Standort (Stadt):</v>
      </c>
      <c r="D9" s="176"/>
      <c r="E9" s="151"/>
      <c r="F9" s="151"/>
      <c r="G9" s="152"/>
      <c r="H9" s="37" t="s">
        <v>3</v>
      </c>
      <c r="I9" s="44" t="str">
        <f t="shared" ref="I9:I11" ca="1" si="0">OFFSET(V14,0,$U$2)</f>
        <v>Bitte tragen Sie hier ein, von welchem Standort diese Teilnahme durchgeführt wurde.</v>
      </c>
      <c r="J9" s="39"/>
      <c r="K9" s="39"/>
      <c r="L9" s="39"/>
      <c r="M9" s="39"/>
      <c r="N9" s="39"/>
      <c r="O9" s="39"/>
      <c r="P9" s="50"/>
      <c r="Q9" s="50"/>
      <c r="R9" s="50"/>
      <c r="S9" s="51">
        <f ca="1">INDIRECT("D9")</f>
        <v>0</v>
      </c>
      <c r="T9" s="50"/>
      <c r="U9" s="39"/>
      <c r="V9" s="40" t="s">
        <v>17</v>
      </c>
      <c r="W9" s="40" t="s">
        <v>18</v>
      </c>
      <c r="X9" s="36"/>
      <c r="Y9" s="36"/>
      <c r="Z9" s="36"/>
      <c r="AA9" s="36"/>
    </row>
    <row r="10" spans="1:27" ht="15" x14ac:dyDescent="0.25">
      <c r="A10" s="36"/>
      <c r="B10" s="36"/>
      <c r="C10" s="49" t="str">
        <f ca="1">OFFSET(V10,0,$U$2)</f>
        <v>E-Mail:</v>
      </c>
      <c r="D10" s="150"/>
      <c r="E10" s="151"/>
      <c r="F10" s="151"/>
      <c r="G10" s="152"/>
      <c r="H10" s="37" t="s">
        <v>3</v>
      </c>
      <c r="I10" s="44" t="str">
        <f ca="1">OFFSET(V28,0,$U$2)</f>
        <v>An diese Email-Adresse wird eine Eingangsbestätigung gesendet.</v>
      </c>
      <c r="J10" s="39"/>
      <c r="K10" s="39"/>
      <c r="L10" s="39"/>
      <c r="M10" s="39"/>
      <c r="N10" s="39"/>
      <c r="O10" s="39"/>
      <c r="P10" s="50"/>
      <c r="Q10" s="50"/>
      <c r="R10" s="50"/>
      <c r="S10" s="51">
        <f ca="1">INDIRECT("D10")</f>
        <v>0</v>
      </c>
      <c r="T10" s="50"/>
      <c r="U10" s="39"/>
      <c r="V10" s="40" t="s">
        <v>19</v>
      </c>
      <c r="W10" s="40" t="s">
        <v>20</v>
      </c>
      <c r="X10" s="36"/>
      <c r="Y10" s="36"/>
      <c r="Z10" s="36"/>
      <c r="AA10" s="36"/>
    </row>
    <row r="11" spans="1:27" ht="15" x14ac:dyDescent="0.25">
      <c r="A11" s="36"/>
      <c r="B11" s="36"/>
      <c r="C11" s="49" t="str">
        <f ca="1">OFFSET(V15,0,$U$2)</f>
        <v>ID-Code:</v>
      </c>
      <c r="D11" s="33"/>
      <c r="E11" s="36"/>
      <c r="F11" s="36"/>
      <c r="G11" s="36"/>
      <c r="H11" s="37" t="s">
        <v>3</v>
      </c>
      <c r="I11" s="44" t="str">
        <f t="shared" ca="1" si="0"/>
        <v>Bitte tragen Sie hier Ihren 4-stelligen ID-Code ein. Sie finden den Code in Ihrer Einladung zum Ringversuch.</v>
      </c>
      <c r="J11" s="39"/>
      <c r="K11" s="39"/>
      <c r="L11" s="39"/>
      <c r="M11" s="39"/>
      <c r="N11" s="39"/>
      <c r="O11" s="39"/>
      <c r="P11" s="52"/>
      <c r="Q11" s="52"/>
      <c r="R11" s="52"/>
      <c r="S11" s="51">
        <f ca="1">INDIRECT("D11")</f>
        <v>0</v>
      </c>
      <c r="T11" s="52"/>
      <c r="U11" s="39"/>
      <c r="V11" s="40" t="s">
        <v>21</v>
      </c>
      <c r="W11" s="40" t="s">
        <v>22</v>
      </c>
      <c r="X11" s="36"/>
      <c r="Y11" s="36"/>
      <c r="Z11" s="36"/>
      <c r="AA11" s="36"/>
    </row>
    <row r="12" spans="1:27" ht="15" x14ac:dyDescent="0.25">
      <c r="A12" s="36"/>
      <c r="B12" s="36"/>
      <c r="C12" s="36"/>
      <c r="D12" s="36"/>
      <c r="E12" s="36"/>
      <c r="F12" s="36"/>
      <c r="G12" s="36"/>
      <c r="H12" s="37"/>
      <c r="I12" s="44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 t="s">
        <v>23</v>
      </c>
      <c r="W12" s="40" t="s">
        <v>24</v>
      </c>
      <c r="X12" s="36"/>
      <c r="Y12" s="36"/>
      <c r="Z12" s="36"/>
      <c r="AA12" s="36"/>
    </row>
    <row r="13" spans="1:27" ht="15" x14ac:dyDescent="0.25">
      <c r="A13" s="36"/>
      <c r="B13" s="47"/>
      <c r="C13" s="36"/>
      <c r="D13" s="36"/>
      <c r="E13" s="36"/>
      <c r="F13" s="36"/>
      <c r="G13" s="36"/>
      <c r="H13" s="37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 t="s">
        <v>25</v>
      </c>
      <c r="W13" s="40" t="s">
        <v>26</v>
      </c>
      <c r="X13" s="36"/>
      <c r="Y13" s="36"/>
      <c r="Z13" s="36"/>
      <c r="AA13" s="36"/>
    </row>
    <row r="14" spans="1:27" ht="15" customHeight="1" x14ac:dyDescent="0.25">
      <c r="A14" s="36"/>
      <c r="B14" s="53" t="str">
        <f ca="1">OFFSET(V17,0,$U$2)</f>
        <v>Bitte tragen Sie Ihre Messergebnisse in den folgenden Tabellenblättern ein.</v>
      </c>
      <c r="C14" s="54"/>
      <c r="D14" s="54"/>
      <c r="E14" s="54"/>
      <c r="F14" s="54"/>
      <c r="G14" s="54"/>
      <c r="H14" s="37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 t="s">
        <v>27</v>
      </c>
      <c r="W14" s="40" t="s">
        <v>28</v>
      </c>
      <c r="X14" s="36"/>
      <c r="Y14" s="36"/>
      <c r="Z14" s="36"/>
      <c r="AA14" s="36"/>
    </row>
    <row r="15" spans="1:27" ht="15" x14ac:dyDescent="0.25">
      <c r="A15" s="36"/>
      <c r="B15" s="55"/>
      <c r="C15" s="54"/>
      <c r="D15" s="54"/>
      <c r="E15" s="54"/>
      <c r="F15" s="54"/>
      <c r="G15" s="54"/>
      <c r="H15" s="37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 t="s">
        <v>29</v>
      </c>
      <c r="W15" s="40" t="s">
        <v>30</v>
      </c>
      <c r="X15" s="36"/>
      <c r="Y15" s="36"/>
      <c r="Z15" s="36"/>
      <c r="AA15" s="36"/>
    </row>
    <row r="16" spans="1:27" ht="15" x14ac:dyDescent="0.25">
      <c r="A16" s="36"/>
      <c r="B16" s="156" t="str">
        <f ca="1">OFFSET(V18,0,$U$2)</f>
        <v>Die Frist für die Ergebnisabgabe endet 4 Wochen nach dem letzten Messtag im Ringversuch.</v>
      </c>
      <c r="C16" s="156"/>
      <c r="D16" s="156"/>
      <c r="E16" s="156"/>
      <c r="F16" s="156"/>
      <c r="G16" s="156"/>
      <c r="H16" s="37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 t="s">
        <v>31</v>
      </c>
      <c r="W16" s="40" t="s">
        <v>32</v>
      </c>
      <c r="X16" s="36"/>
      <c r="Y16" s="36"/>
      <c r="Z16" s="36"/>
      <c r="AA16" s="36"/>
    </row>
    <row r="17" spans="1:27" ht="15" customHeight="1" x14ac:dyDescent="0.25">
      <c r="A17" s="36"/>
      <c r="B17" s="156"/>
      <c r="C17" s="156"/>
      <c r="D17" s="156"/>
      <c r="E17" s="156"/>
      <c r="F17" s="156"/>
      <c r="G17" s="156"/>
      <c r="H17" s="37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 t="s">
        <v>33</v>
      </c>
      <c r="W17" s="40" t="s">
        <v>34</v>
      </c>
      <c r="X17" s="36"/>
      <c r="Y17" s="36"/>
      <c r="Z17" s="36"/>
      <c r="AA17" s="36"/>
    </row>
    <row r="18" spans="1:27" ht="15" x14ac:dyDescent="0.25">
      <c r="A18" s="36"/>
      <c r="B18" s="147" t="str">
        <f ca="1">IF(F18="","",OFFSET(V19,0,$U$2))</f>
        <v/>
      </c>
      <c r="C18" s="147"/>
      <c r="D18" s="147"/>
      <c r="E18" s="147"/>
      <c r="F18" s="155" t="str">
        <f ca="1">IF(MAX(ges!F2:F106)=0,"",MAX(ges!V2:V106))</f>
        <v/>
      </c>
      <c r="G18" s="155"/>
      <c r="H18" s="37"/>
      <c r="I18" s="39"/>
      <c r="J18" s="56"/>
      <c r="K18" s="56"/>
      <c r="L18" s="56"/>
      <c r="M18" s="56"/>
      <c r="N18" s="56"/>
      <c r="O18" s="56"/>
      <c r="P18" s="39"/>
      <c r="Q18" s="39"/>
      <c r="R18" s="39"/>
      <c r="S18" s="39"/>
      <c r="T18" s="39"/>
      <c r="U18" s="39"/>
      <c r="V18" s="40" t="s">
        <v>35</v>
      </c>
      <c r="W18" s="40" t="s">
        <v>36</v>
      </c>
      <c r="X18" s="36"/>
      <c r="Y18" s="36"/>
      <c r="Z18" s="36"/>
      <c r="AA18" s="36"/>
    </row>
    <row r="19" spans="1:27" ht="15" x14ac:dyDescent="0.25">
      <c r="A19" s="36"/>
      <c r="B19" s="147"/>
      <c r="C19" s="147"/>
      <c r="D19" s="147"/>
      <c r="E19" s="147"/>
      <c r="F19" s="155"/>
      <c r="G19" s="155"/>
      <c r="H19" s="37"/>
      <c r="I19" s="39"/>
      <c r="J19" s="56"/>
      <c r="K19" s="56"/>
      <c r="L19" s="56"/>
      <c r="M19" s="56"/>
      <c r="N19" s="56"/>
      <c r="O19" s="56"/>
      <c r="P19" s="39"/>
      <c r="Q19" s="39"/>
      <c r="R19" s="39"/>
      <c r="S19" s="39"/>
      <c r="T19" s="39"/>
      <c r="U19" s="39"/>
      <c r="V19" s="40" t="s">
        <v>37</v>
      </c>
      <c r="W19" s="40" t="s">
        <v>38</v>
      </c>
      <c r="X19" s="36"/>
      <c r="Y19" s="36"/>
      <c r="Z19" s="36"/>
      <c r="AA19" s="36"/>
    </row>
    <row r="20" spans="1:27" ht="15" x14ac:dyDescent="0.25">
      <c r="A20" s="36"/>
      <c r="C20" s="36"/>
      <c r="D20" s="36"/>
      <c r="E20" s="36"/>
      <c r="F20" s="36"/>
      <c r="G20" s="36"/>
      <c r="H20" s="37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 t="str">
        <f>IF(G4="","",IF(G4&gt;9,"(Kurzversion)","(Standard-Version)"))</f>
        <v/>
      </c>
      <c r="W20" s="40" t="str">
        <f>IF(G4="","",IF(G4&gt;9,"(short version)","(standard version)"))</f>
        <v/>
      </c>
      <c r="X20" s="36"/>
      <c r="Y20" s="36"/>
      <c r="Z20" s="36"/>
      <c r="AA20" s="36"/>
    </row>
    <row r="21" spans="1:27" ht="15" x14ac:dyDescent="0.25">
      <c r="A21" s="36"/>
      <c r="B21" s="36" t="str">
        <f ca="1">OFFSET(V23,0,$U$2)</f>
        <v>Wenn Sie alle Eingaben geprüft haben, schicken Sie diese Datei bitte per E-Mail an:</v>
      </c>
      <c r="C21" s="36"/>
      <c r="D21" s="36"/>
      <c r="E21" s="36"/>
      <c r="F21" s="36"/>
      <c r="G21" s="36"/>
      <c r="H21" s="37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  <c r="W21" s="40"/>
      <c r="X21" s="36"/>
      <c r="Y21" s="36"/>
      <c r="Z21" s="36"/>
      <c r="AA21" s="36"/>
    </row>
    <row r="22" spans="1:27" ht="31.5" customHeight="1" x14ac:dyDescent="0.25">
      <c r="A22" s="36"/>
      <c r="B22" s="149" t="str">
        <f ca="1">HYPERLINK("mailto:pt@hlnug.hessen.de?subject="&amp;B26&amp;"&amp;body="&amp;S22,"pt@hlnug.hessen.de")</f>
        <v>pt@hlnug.hessen.de</v>
      </c>
      <c r="C22" s="149"/>
      <c r="D22" s="149"/>
      <c r="E22" s="149"/>
      <c r="F22" s="149"/>
      <c r="G22" s="149"/>
      <c r="H22" s="37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 t="str">
        <f ca="1">OFFSET(V22,0,$U$2)</f>
        <v>### Bitte vergessen Sie nicht, die Excel-Datei mit Ihren Messergebnissen anzuhängen. ###</v>
      </c>
      <c r="T22" s="39"/>
      <c r="U22" s="39"/>
      <c r="V22" s="40" t="s">
        <v>39</v>
      </c>
      <c r="W22" s="40" t="s">
        <v>40</v>
      </c>
      <c r="X22" s="36"/>
      <c r="Y22" s="36"/>
      <c r="Z22" s="36"/>
      <c r="AA22" s="36"/>
    </row>
    <row r="23" spans="1:27" ht="15" x14ac:dyDescent="0.25">
      <c r="A23" s="36"/>
      <c r="B23" s="36"/>
      <c r="C23" s="36"/>
      <c r="D23" s="36"/>
      <c r="E23" s="36"/>
      <c r="F23" s="36"/>
      <c r="G23" s="36"/>
      <c r="H23" s="37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 t="s">
        <v>41</v>
      </c>
      <c r="W23" s="40" t="s">
        <v>42</v>
      </c>
      <c r="X23" s="36"/>
      <c r="Y23" s="36"/>
      <c r="Z23" s="36"/>
      <c r="AA23" s="36"/>
    </row>
    <row r="24" spans="1:27" ht="15" x14ac:dyDescent="0.25">
      <c r="A24" s="36"/>
      <c r="B24" s="36" t="str">
        <f ca="1">OFFSET(V24,0,$U$2)</f>
        <v>Bitte verwenden Sie dabei folgenden Betreff:</v>
      </c>
      <c r="C24" s="36"/>
      <c r="D24" s="36"/>
      <c r="E24" s="36"/>
      <c r="F24" s="36"/>
      <c r="G24" s="36"/>
      <c r="H24" s="37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40" t="s">
        <v>43</v>
      </c>
      <c r="W24" s="40" t="s">
        <v>44</v>
      </c>
      <c r="X24" s="36"/>
      <c r="Y24" s="36"/>
      <c r="Z24" s="36"/>
      <c r="AA24" s="36"/>
    </row>
    <row r="25" spans="1:27" ht="15" x14ac:dyDescent="0.25">
      <c r="A25" s="36"/>
      <c r="B25" s="36"/>
      <c r="C25" s="36"/>
      <c r="D25" s="36"/>
      <c r="E25" s="36"/>
      <c r="F25" s="36"/>
      <c r="G25" s="36"/>
      <c r="H25" s="37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 t="s">
        <v>45</v>
      </c>
      <c r="W25" s="40" t="s">
        <v>46</v>
      </c>
      <c r="X25" s="36"/>
      <c r="Y25" s="36"/>
      <c r="Z25" s="36"/>
      <c r="AA25" s="36"/>
    </row>
    <row r="26" spans="1:27" ht="15" x14ac:dyDescent="0.25">
      <c r="A26" s="36"/>
      <c r="B26" s="147" t="str">
        <f ca="1">"Results PT "&amp;F4&amp;G4&amp;" - ID-Code: "&amp;S11&amp;" ("&amp;S8&amp;")"</f>
        <v>Results PT 25G - ID-Code: 0 (0)</v>
      </c>
      <c r="C26" s="147"/>
      <c r="D26" s="147"/>
      <c r="E26" s="147"/>
      <c r="F26" s="147"/>
      <c r="G26" s="147"/>
      <c r="H26" s="37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  <c r="W26" s="40"/>
      <c r="X26" s="36"/>
      <c r="Y26" s="36"/>
      <c r="Z26" s="36"/>
      <c r="AA26" s="36"/>
    </row>
    <row r="27" spans="1:27" ht="15" x14ac:dyDescent="0.25">
      <c r="A27" s="36"/>
      <c r="B27" s="147"/>
      <c r="C27" s="147"/>
      <c r="D27" s="147"/>
      <c r="E27" s="147"/>
      <c r="F27" s="147"/>
      <c r="G27" s="147"/>
      <c r="H27" s="37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  <c r="W27" s="40"/>
      <c r="X27" s="36"/>
      <c r="Y27" s="36"/>
      <c r="Z27" s="36"/>
      <c r="AA27" s="36"/>
    </row>
    <row r="28" spans="1:27" ht="15" x14ac:dyDescent="0.25">
      <c r="A28" s="36"/>
      <c r="B28" s="148" t="str">
        <f ca="1">OFFSET(V25,0,$U$2)</f>
        <v>Wenn Sie auf die E-Mail-Adresse oben klicken, wird dieser Betreff automatisch übernommen.
Bitte vergessen Sie nicht, diese Datei vor dem versenden als Anhang hinzuzufügen!</v>
      </c>
      <c r="C28" s="148"/>
      <c r="D28" s="148"/>
      <c r="E28" s="148"/>
      <c r="F28" s="148"/>
      <c r="G28" s="148"/>
      <c r="H28" s="37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0" t="s">
        <v>47</v>
      </c>
      <c r="W28" s="40" t="s">
        <v>48</v>
      </c>
      <c r="X28" s="36"/>
      <c r="Y28" s="36"/>
      <c r="Z28" s="36"/>
      <c r="AA28" s="36"/>
    </row>
    <row r="29" spans="1:27" ht="15" x14ac:dyDescent="0.25">
      <c r="A29" s="36"/>
      <c r="B29" s="148"/>
      <c r="C29" s="148"/>
      <c r="D29" s="148"/>
      <c r="E29" s="148"/>
      <c r="F29" s="148"/>
      <c r="G29" s="148"/>
      <c r="H29" s="37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0"/>
      <c r="W29" s="40"/>
      <c r="X29" s="36"/>
      <c r="Y29" s="36"/>
      <c r="Z29" s="36"/>
      <c r="AA29" s="36"/>
    </row>
    <row r="30" spans="1:27" ht="15" x14ac:dyDescent="0.25">
      <c r="A30" s="36"/>
      <c r="B30" s="36"/>
      <c r="C30" s="36"/>
      <c r="D30" s="36"/>
      <c r="E30" s="36"/>
      <c r="F30" s="36"/>
      <c r="G30" s="36"/>
      <c r="H30" s="37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/>
      <c r="W30" s="40"/>
      <c r="X30" s="36"/>
      <c r="Y30" s="36"/>
      <c r="Z30" s="36"/>
      <c r="AA30" s="36"/>
    </row>
    <row r="31" spans="1:27" ht="15" x14ac:dyDescent="0.25">
      <c r="A31" s="36"/>
      <c r="B31" s="57" t="str">
        <f>"Version "&amp; spDokumentenVerison &amp;", "&amp; TEXT(spGenehmigerDatum,"tt.MM.jjjj") &amp;", "&amp; spBearbeiter</f>
        <v>Version 7, 29.10.2025, Cordes, Dr. Jens (HLNUG)</v>
      </c>
      <c r="C31" s="36"/>
      <c r="D31" s="36"/>
      <c r="E31" s="36"/>
      <c r="F31" s="36"/>
      <c r="G31" s="36"/>
      <c r="H31" s="37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X31" s="36"/>
      <c r="Y31" s="36"/>
      <c r="Z31" s="36"/>
      <c r="AA31" s="36"/>
    </row>
    <row r="32" spans="1:27" x14ac:dyDescent="0.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</sheetData>
  <sheetProtection algorithmName="SHA-512" hashValue="L0RQcMFG19Nu4J+NSFDwednNdol2xSBM5G25cLMYCkpsHYpNnJTPu7Oo4hmC0ry2C92otjhoWsk3YmfEQVnqGg==" saltValue="Z5+Wn/+aSwbGiMoDcOV2mQ==" spinCount="100000" sheet="1" objects="1" scenarios="1"/>
  <mergeCells count="9">
    <mergeCell ref="B26:G27"/>
    <mergeCell ref="B28:G29"/>
    <mergeCell ref="B22:G22"/>
    <mergeCell ref="D9:G9"/>
    <mergeCell ref="D8:G8"/>
    <mergeCell ref="D10:G10"/>
    <mergeCell ref="B18:E19"/>
    <mergeCell ref="F18:G19"/>
    <mergeCell ref="B16:G17"/>
  </mergeCells>
  <dataValidations count="3">
    <dataValidation type="list" allowBlank="1" showInputMessage="1" showErrorMessage="1" sqref="G2" xr:uid="{00000000-0002-0000-0000-000000000000}">
      <formula1>$S$2:$S$3</formula1>
    </dataValidation>
    <dataValidation type="whole" allowBlank="1" showInputMessage="1" showErrorMessage="1" errorTitle="ID-Code" error="Please enter your 4-digit ID-code. You can find this code in the invitation letter for the proficiency test._x000a__x000a_Bitte tragen Sie hier Ihren 4-stelligen ID-Code ein. Sie finden den Code in Ihrer Einladung zum Ringversuch." sqref="D11" xr:uid="{00000000-0002-0000-0000-000001000000}">
      <formula1>1000</formula1>
      <formula2>9999</formula2>
    </dataValidation>
    <dataValidation type="whole" allowBlank="1" showInputMessage="1" showErrorMessage="1" errorTitle="Round number" error="Please enter your PT round number._x000a__x000a_Bitte hier die Ringversuchsnummer eintragen." sqref="G4" xr:uid="{00000000-0002-0000-0000-000002000000}">
      <formula1>1</formula1>
      <formula2>99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81"/>
  <sheetViews>
    <sheetView zoomScaleNormal="100" zoomScaleSheetLayoutView="85" workbookViewId="0">
      <selection activeCell="C13" sqref="C13"/>
    </sheetView>
  </sheetViews>
  <sheetFormatPr baseColWidth="10" defaultColWidth="11.42578125" defaultRowHeight="15" x14ac:dyDescent="0.25"/>
  <cols>
    <col min="1" max="1" width="3.5703125" style="69" customWidth="1"/>
    <col min="2" max="15" width="11.42578125" style="69" customWidth="1"/>
    <col min="16" max="16" width="4.5703125" style="69" customWidth="1"/>
    <col min="17" max="17" width="11.42578125" style="97" customWidth="1"/>
    <col min="18" max="25" width="11.42578125" style="69" customWidth="1"/>
    <col min="26" max="27" width="62.7109375" style="72" hidden="1" customWidth="1"/>
    <col min="28" max="34" width="11.42578125" style="69" customWidth="1"/>
    <col min="35" max="16384" width="11.42578125" style="69"/>
  </cols>
  <sheetData>
    <row r="1" spans="1:27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66"/>
      <c r="S1" s="66"/>
      <c r="T1" s="66"/>
      <c r="U1" s="66"/>
      <c r="V1" s="66"/>
      <c r="W1" s="66"/>
      <c r="X1" s="66"/>
      <c r="Y1" s="66"/>
      <c r="Z1" s="68">
        <f>Information!U2</f>
        <v>0</v>
      </c>
      <c r="AA1" s="68" t="str">
        <f>IF(Information!G4="","",IF(Information!G4&gt;9,7,10))</f>
        <v/>
      </c>
    </row>
    <row r="2" spans="1:27" ht="31.15" customHeight="1" x14ac:dyDescent="0.5">
      <c r="A2" s="66"/>
      <c r="B2" s="70" t="str">
        <f ca="1">OFFSET(Z2,0,$Z$1)</f>
        <v>Messergebnisse für Messtag 1</v>
      </c>
      <c r="C2" s="66"/>
      <c r="D2" s="66"/>
      <c r="E2" s="66"/>
      <c r="F2" s="66"/>
      <c r="G2" s="66"/>
      <c r="H2" s="157" t="str">
        <f ca="1">IF(B37&gt;0,OFFSET(Z6,0,$Z$1),"")</f>
        <v/>
      </c>
      <c r="I2" s="157"/>
      <c r="J2" s="157"/>
      <c r="K2" s="157"/>
      <c r="L2" s="157"/>
      <c r="M2" s="157"/>
      <c r="N2" s="115"/>
      <c r="O2" s="71" t="str">
        <f ca="1">Information!S4</f>
        <v>25G</v>
      </c>
      <c r="P2" s="66"/>
      <c r="Q2" s="67"/>
      <c r="R2" s="66"/>
      <c r="S2" s="66"/>
      <c r="T2" s="66"/>
      <c r="U2" s="66"/>
      <c r="V2" s="66"/>
      <c r="W2" s="66"/>
      <c r="X2" s="66"/>
      <c r="Z2" s="72" t="s">
        <v>49</v>
      </c>
      <c r="AA2" s="72" t="s">
        <v>50</v>
      </c>
    </row>
    <row r="3" spans="1:27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37"/>
      <c r="Q3" s="73"/>
      <c r="R3" s="66"/>
      <c r="S3" s="66"/>
      <c r="T3" s="66"/>
      <c r="U3" s="66"/>
      <c r="V3" s="66"/>
      <c r="W3" s="66"/>
      <c r="X3" s="66"/>
      <c r="Y3" s="66"/>
      <c r="Z3" s="72" t="s">
        <v>17</v>
      </c>
      <c r="AA3" s="72" t="s">
        <v>51</v>
      </c>
    </row>
    <row r="4" spans="1:27" x14ac:dyDescent="0.25">
      <c r="A4" s="66"/>
      <c r="B4" s="66" t="str">
        <f ca="1">OFFSET(Z3,0,$Z$1)</f>
        <v>Teilnehmer:</v>
      </c>
      <c r="C4" s="66"/>
      <c r="D4" s="161">
        <f ca="1">Information!S8</f>
        <v>0</v>
      </c>
      <c r="E4" s="161"/>
      <c r="F4" s="161"/>
      <c r="G4" s="161"/>
      <c r="H4" s="161"/>
      <c r="I4" s="161"/>
      <c r="J4" s="161"/>
      <c r="K4" s="161"/>
      <c r="L4" s="161"/>
      <c r="M4" s="161"/>
      <c r="N4" s="74" t="str">
        <f ca="1">Information!C11</f>
        <v>ID-Code:</v>
      </c>
      <c r="O4" s="75">
        <f ca="1">Information!S11</f>
        <v>0</v>
      </c>
      <c r="P4" s="37"/>
      <c r="Q4" s="67"/>
      <c r="R4" s="66"/>
      <c r="S4" s="66"/>
      <c r="T4" s="66"/>
      <c r="U4" s="66"/>
      <c r="V4" s="66"/>
      <c r="W4" s="66"/>
      <c r="X4" s="66"/>
      <c r="Y4" s="66"/>
      <c r="Z4" s="72" t="s">
        <v>52</v>
      </c>
      <c r="AA4" s="72" t="s">
        <v>53</v>
      </c>
    </row>
    <row r="5" spans="1:27" x14ac:dyDescent="0.25">
      <c r="A5" s="66"/>
      <c r="B5" s="66" t="str">
        <f ca="1">OFFSET(Z4,0,$Z$1)</f>
        <v>Standort:</v>
      </c>
      <c r="C5" s="66"/>
      <c r="D5" s="76">
        <f ca="1">Information!S9</f>
        <v>0</v>
      </c>
      <c r="E5" s="76"/>
      <c r="F5" s="76"/>
      <c r="G5" s="76"/>
      <c r="H5" s="76"/>
      <c r="I5" s="76"/>
      <c r="J5" s="76"/>
      <c r="K5" s="76"/>
      <c r="L5" s="76"/>
      <c r="M5" s="76"/>
      <c r="N5" s="66"/>
      <c r="O5" s="66"/>
      <c r="P5" s="37"/>
      <c r="Q5" s="67"/>
      <c r="R5" s="66"/>
      <c r="S5" s="66"/>
      <c r="T5" s="66"/>
      <c r="U5" s="66"/>
      <c r="V5" s="66"/>
      <c r="W5" s="66"/>
      <c r="X5" s="66"/>
      <c r="Y5" s="66"/>
    </row>
    <row r="6" spans="1:27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37"/>
      <c r="Q6" s="67"/>
      <c r="R6" s="66"/>
      <c r="S6" s="66"/>
      <c r="T6" s="66"/>
      <c r="U6" s="66"/>
      <c r="V6" s="66"/>
      <c r="W6" s="66"/>
      <c r="X6" s="66"/>
      <c r="Y6" s="66"/>
      <c r="Z6" s="72" t="s">
        <v>54</v>
      </c>
      <c r="AA6" s="72" t="s">
        <v>55</v>
      </c>
    </row>
    <row r="7" spans="1:27" x14ac:dyDescent="0.25">
      <c r="A7" s="66"/>
      <c r="B7" s="77" t="str">
        <f ca="1">OFFSET(Z7,0,$Z$1)</f>
        <v>Bitte tragen Sie in dieser Tabelle zu jeder Messung den Zeitraum der Probenahme, den jeweiligen Messwert und die zugehörige erweiterte Messunsicherheit U (95%) ein.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37"/>
      <c r="Q7" s="67"/>
      <c r="R7" s="66"/>
      <c r="S7" s="66"/>
      <c r="T7" s="66"/>
      <c r="U7" s="66"/>
      <c r="V7" s="66"/>
      <c r="W7" s="66"/>
      <c r="X7" s="66"/>
      <c r="Y7" s="66"/>
      <c r="Z7" s="72" t="s">
        <v>56</v>
      </c>
      <c r="AA7" s="72" t="s">
        <v>57</v>
      </c>
    </row>
    <row r="8" spans="1:27" x14ac:dyDescent="0.25">
      <c r="A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37"/>
      <c r="Q8" s="78" t="str">
        <f ca="1">Information!I1</f>
        <v>Hinweise zum Ausfüllen:</v>
      </c>
      <c r="R8" s="66"/>
      <c r="S8" s="66"/>
      <c r="T8" s="66"/>
      <c r="U8" s="66"/>
      <c r="V8" s="66"/>
      <c r="W8" s="66"/>
      <c r="X8" s="66"/>
      <c r="Y8" s="66"/>
      <c r="Z8" s="72" t="s">
        <v>58</v>
      </c>
      <c r="AA8" s="72" t="s">
        <v>59</v>
      </c>
    </row>
    <row r="9" spans="1:27" s="82" customFormat="1" x14ac:dyDescent="0.25">
      <c r="A9" s="76"/>
      <c r="B9" s="79" t="str">
        <f ca="1">OFFSET(Z8,0,$Z$1)</f>
        <v>Messung</v>
      </c>
      <c r="C9" s="79" t="str">
        <f ca="1">OFFSET(Z11,0,$Z$1)</f>
        <v>Datum</v>
      </c>
      <c r="D9" s="163" t="str">
        <f ca="1">OFFSET(Z12,0,$Z$1)</f>
        <v>Probenahmezeitraum</v>
      </c>
      <c r="E9" s="163"/>
      <c r="F9" s="159" t="s">
        <v>60</v>
      </c>
      <c r="G9" s="160"/>
      <c r="H9" s="159" t="str">
        <f ca="1">OFFSET(Z16,0,$Z$1)</f>
        <v>Ethylbenzol</v>
      </c>
      <c r="I9" s="160"/>
      <c r="J9" s="159" t="str">
        <f ca="1">OFFSET(Z17,0,$Z$1)</f>
        <v>Toluol</v>
      </c>
      <c r="K9" s="160"/>
      <c r="L9" s="159" t="str">
        <f ca="1">OFFSET(Z18,0,$Z$1)</f>
        <v>Xylol (Summe)</v>
      </c>
      <c r="M9" s="160"/>
      <c r="N9" s="159" t="str">
        <f ca="1">OFFSET(Z19,0,$Z$1)</f>
        <v>Gesamt-C</v>
      </c>
      <c r="O9" s="160"/>
      <c r="P9" s="76"/>
      <c r="Q9" s="76"/>
      <c r="R9" s="81"/>
      <c r="S9" s="75"/>
      <c r="T9" s="76"/>
      <c r="U9" s="76"/>
      <c r="V9" s="76"/>
      <c r="W9" s="76"/>
      <c r="X9" s="76"/>
      <c r="Y9" s="76"/>
      <c r="Z9" s="72" t="s">
        <v>61</v>
      </c>
      <c r="AA9" s="72" t="s">
        <v>62</v>
      </c>
    </row>
    <row r="10" spans="1:27" s="82" customFormat="1" x14ac:dyDescent="0.25">
      <c r="A10" s="76"/>
      <c r="B10" s="79" t="str">
        <f ca="1">OFFSET(Z9,0,$Z$1)</f>
        <v>Nummer</v>
      </c>
      <c r="C10" s="79"/>
      <c r="D10" s="79"/>
      <c r="E10" s="79"/>
      <c r="F10" s="159" t="s">
        <v>63</v>
      </c>
      <c r="G10" s="160"/>
      <c r="H10" s="159" t="s">
        <v>63</v>
      </c>
      <c r="I10" s="160"/>
      <c r="J10" s="159" t="s">
        <v>63</v>
      </c>
      <c r="K10" s="160"/>
      <c r="L10" s="159" t="s">
        <v>63</v>
      </c>
      <c r="M10" s="160"/>
      <c r="N10" s="159" t="s">
        <v>63</v>
      </c>
      <c r="O10" s="160"/>
      <c r="P10" s="37" t="s">
        <v>3</v>
      </c>
      <c r="Q10" s="80" t="str">
        <f ca="1">OFFSET(Z20,0,$Z$1)</f>
        <v>Alle Konzentrationen müssen in mg/m³ bezogen auf den Normzustand, trocken angegeben werden.</v>
      </c>
      <c r="R10" s="81"/>
      <c r="S10" s="75"/>
      <c r="T10" s="76"/>
      <c r="U10" s="76"/>
      <c r="V10" s="76"/>
      <c r="W10" s="76"/>
      <c r="X10" s="76"/>
      <c r="Y10" s="76"/>
      <c r="Z10" s="72"/>
      <c r="AA10" s="72"/>
    </row>
    <row r="11" spans="1:27" s="82" customFormat="1" x14ac:dyDescent="0.25">
      <c r="A11" s="76"/>
      <c r="B11" s="103"/>
      <c r="C11" s="83"/>
      <c r="D11" s="79" t="str">
        <f ca="1">OFFSET(Z13,0,$Z$1)</f>
        <v>Start</v>
      </c>
      <c r="E11" s="79" t="str">
        <f ca="1">OFFSET(Z14,0,$Z$1)</f>
        <v>Ende</v>
      </c>
      <c r="F11" s="84" t="str">
        <f ca="1">OFFSET(Z15,0,$Z$1)</f>
        <v>Messwert</v>
      </c>
      <c r="G11" s="85" t="s">
        <v>64</v>
      </c>
      <c r="H11" s="84" t="str">
        <f ca="1">F11</f>
        <v>Messwert</v>
      </c>
      <c r="I11" s="85" t="s">
        <v>64</v>
      </c>
      <c r="J11" s="84" t="str">
        <f ca="1">H11</f>
        <v>Messwert</v>
      </c>
      <c r="K11" s="85" t="s">
        <v>64</v>
      </c>
      <c r="L11" s="84" t="str">
        <f ca="1">J11</f>
        <v>Messwert</v>
      </c>
      <c r="M11" s="85" t="s">
        <v>64</v>
      </c>
      <c r="N11" s="84" t="str">
        <f ca="1">L11</f>
        <v>Messwert</v>
      </c>
      <c r="O11" s="85" t="s">
        <v>64</v>
      </c>
      <c r="P11" s="37" t="s">
        <v>3</v>
      </c>
      <c r="Q11" s="80" t="str">
        <f ca="1">OFFSET(Z21,0,$Z$1)</f>
        <v>Bitte geben Sie zu jedem Messwert die zugehörige erweiterte Unsicherheit (95%) in mg/m³ an.</v>
      </c>
      <c r="R11" s="81"/>
      <c r="S11" s="75"/>
      <c r="T11" s="75"/>
      <c r="U11" s="75"/>
      <c r="V11" s="76"/>
      <c r="W11" s="76"/>
      <c r="X11" s="76"/>
      <c r="Y11" s="76"/>
      <c r="Z11" s="72" t="s">
        <v>65</v>
      </c>
      <c r="AA11" s="72" t="s">
        <v>66</v>
      </c>
    </row>
    <row r="12" spans="1:27" x14ac:dyDescent="0.25">
      <c r="A12" s="66"/>
      <c r="B12" s="66"/>
      <c r="C12" s="66"/>
      <c r="D12" s="66"/>
      <c r="E12" s="66"/>
      <c r="F12" s="86"/>
      <c r="G12" s="87"/>
      <c r="H12" s="86"/>
      <c r="I12" s="87"/>
      <c r="J12" s="86"/>
      <c r="K12" s="87"/>
      <c r="L12" s="86"/>
      <c r="M12" s="87"/>
      <c r="N12" s="86"/>
      <c r="O12" s="87"/>
      <c r="P12" s="37" t="s">
        <v>3</v>
      </c>
      <c r="Q12" s="80" t="str">
        <f ca="1">OFFSET(Z27,0,$Z$1)</f>
        <v>Für Xylol ist die Summe aller Xylol-Isomere anzugeben.</v>
      </c>
      <c r="R12" s="88"/>
      <c r="S12" s="66"/>
      <c r="T12" s="66"/>
      <c r="U12" s="66"/>
      <c r="V12" s="66"/>
      <c r="W12" s="66"/>
      <c r="X12" s="66"/>
      <c r="Y12" s="66"/>
      <c r="Z12" s="72" t="s">
        <v>67</v>
      </c>
      <c r="AA12" s="72" t="s">
        <v>68</v>
      </c>
    </row>
    <row r="13" spans="1:27" s="90" customFormat="1" ht="24.75" customHeight="1" x14ac:dyDescent="0.2">
      <c r="A13" s="68"/>
      <c r="B13" s="131">
        <v>1</v>
      </c>
      <c r="C13" s="132"/>
      <c r="D13" s="133"/>
      <c r="E13" s="133"/>
      <c r="F13" s="134"/>
      <c r="G13" s="135"/>
      <c r="H13" s="134"/>
      <c r="I13" s="135"/>
      <c r="J13" s="134"/>
      <c r="K13" s="135"/>
      <c r="L13" s="134"/>
      <c r="M13" s="135"/>
      <c r="N13" s="134"/>
      <c r="O13" s="135"/>
      <c r="P13" s="37" t="s">
        <v>3</v>
      </c>
      <c r="Q13" s="80" t="str">
        <f ca="1">OFFSET(Z22,0,$Z$1)</f>
        <v>Die Messwerte der Einführungsmessung (Nr. 1) werden nicht bewertet.</v>
      </c>
      <c r="R13" s="68"/>
      <c r="S13" s="68"/>
      <c r="T13" s="68"/>
      <c r="U13" s="68"/>
      <c r="V13" s="68"/>
      <c r="W13" s="68"/>
      <c r="X13" s="68"/>
      <c r="Y13" s="68"/>
      <c r="Z13" s="72" t="s">
        <v>69</v>
      </c>
      <c r="AA13" s="72" t="s">
        <v>70</v>
      </c>
    </row>
    <row r="14" spans="1:27" s="90" customFormat="1" ht="24.75" customHeight="1" x14ac:dyDescent="0.2">
      <c r="A14" s="68"/>
      <c r="B14" s="89">
        <v>2</v>
      </c>
      <c r="C14" s="93" t="str">
        <f>IF(C13="","",C13)</f>
        <v/>
      </c>
      <c r="D14" s="60"/>
      <c r="E14" s="60"/>
      <c r="F14" s="65"/>
      <c r="G14" s="62"/>
      <c r="H14" s="65"/>
      <c r="I14" s="62"/>
      <c r="J14" s="65"/>
      <c r="K14" s="62"/>
      <c r="L14" s="65"/>
      <c r="M14" s="62"/>
      <c r="N14" s="65"/>
      <c r="O14" s="62"/>
      <c r="P14" s="37" t="str">
        <f ca="1">IF(Q14="","",P10)</f>
        <v/>
      </c>
      <c r="Q14" s="80" t="str">
        <f ca="1">OFFSET(Z23,0,$Z$1)</f>
        <v/>
      </c>
      <c r="R14" s="68"/>
      <c r="S14" s="68"/>
      <c r="T14" s="68"/>
      <c r="U14" s="68"/>
      <c r="V14" s="68"/>
      <c r="W14" s="68"/>
      <c r="X14" s="68"/>
      <c r="Y14" s="68"/>
      <c r="Z14" s="72" t="s">
        <v>71</v>
      </c>
      <c r="AA14" s="72" t="s">
        <v>72</v>
      </c>
    </row>
    <row r="15" spans="1:27" s="90" customFormat="1" ht="24.75" customHeight="1" x14ac:dyDescent="0.2">
      <c r="A15" s="68"/>
      <c r="B15" s="89">
        <v>3</v>
      </c>
      <c r="C15" s="93" t="str">
        <f>IF(C14="","",C14)</f>
        <v/>
      </c>
      <c r="D15" s="60"/>
      <c r="E15" s="60"/>
      <c r="F15" s="65"/>
      <c r="G15" s="62"/>
      <c r="H15" s="65"/>
      <c r="I15" s="62"/>
      <c r="J15" s="65"/>
      <c r="K15" s="62"/>
      <c r="L15" s="65"/>
      <c r="M15" s="62"/>
      <c r="N15" s="65"/>
      <c r="O15" s="62"/>
      <c r="P15" s="37"/>
      <c r="Q15" s="80"/>
      <c r="R15" s="68"/>
      <c r="S15" s="68"/>
      <c r="T15" s="68"/>
      <c r="U15" s="68"/>
      <c r="V15" s="68"/>
      <c r="W15" s="68"/>
      <c r="X15" s="68"/>
      <c r="Y15" s="68"/>
      <c r="Z15" s="72" t="s">
        <v>73</v>
      </c>
      <c r="AA15" s="72" t="s">
        <v>74</v>
      </c>
    </row>
    <row r="16" spans="1:27" s="90" customFormat="1" ht="24.75" customHeight="1" x14ac:dyDescent="0.2">
      <c r="A16" s="68"/>
      <c r="B16" s="89">
        <v>4</v>
      </c>
      <c r="C16" s="93" t="str">
        <f t="shared" ref="C16:C22" si="0">IF(C15="","",C15)</f>
        <v/>
      </c>
      <c r="D16" s="60"/>
      <c r="E16" s="60"/>
      <c r="F16" s="65"/>
      <c r="G16" s="62"/>
      <c r="H16" s="65"/>
      <c r="I16" s="62"/>
      <c r="J16" s="65"/>
      <c r="K16" s="62"/>
      <c r="L16" s="65"/>
      <c r="M16" s="62"/>
      <c r="N16" s="65"/>
      <c r="O16" s="62"/>
      <c r="P16" s="37"/>
      <c r="Q16" s="158" t="str">
        <f ca="1">IF(B40&gt;0,OFFSET(Z28,0,$Z$1),"")</f>
        <v/>
      </c>
      <c r="R16" s="158"/>
      <c r="S16" s="158"/>
      <c r="T16" s="158"/>
      <c r="U16" s="158"/>
      <c r="V16" s="158"/>
      <c r="W16" s="158"/>
      <c r="X16" s="158"/>
      <c r="Y16" s="158"/>
      <c r="Z16" s="72" t="s">
        <v>75</v>
      </c>
      <c r="AA16" s="72" t="s">
        <v>76</v>
      </c>
    </row>
    <row r="17" spans="1:27" s="90" customFormat="1" ht="24.75" customHeight="1" x14ac:dyDescent="0.2">
      <c r="A17" s="68"/>
      <c r="B17" s="89">
        <v>5</v>
      </c>
      <c r="C17" s="93" t="str">
        <f t="shared" si="0"/>
        <v/>
      </c>
      <c r="D17" s="60"/>
      <c r="E17" s="60"/>
      <c r="F17" s="65"/>
      <c r="G17" s="62"/>
      <c r="H17" s="65"/>
      <c r="I17" s="62"/>
      <c r="J17" s="65"/>
      <c r="K17" s="62"/>
      <c r="L17" s="65"/>
      <c r="M17" s="62"/>
      <c r="N17" s="65"/>
      <c r="O17" s="62"/>
      <c r="P17" s="37"/>
      <c r="Q17" s="158" t="str">
        <f ca="1">IF(B42&gt;0,OFFSET(Z29,0,$Z$1),"")</f>
        <v/>
      </c>
      <c r="R17" s="158"/>
      <c r="S17" s="158"/>
      <c r="T17" s="158"/>
      <c r="U17" s="158"/>
      <c r="V17" s="158"/>
      <c r="W17" s="158"/>
      <c r="X17" s="158"/>
      <c r="Y17" s="158"/>
      <c r="Z17" s="72" t="s">
        <v>77</v>
      </c>
      <c r="AA17" s="72" t="s">
        <v>78</v>
      </c>
    </row>
    <row r="18" spans="1:27" s="90" customFormat="1" ht="24.75" customHeight="1" x14ac:dyDescent="0.2">
      <c r="A18" s="68"/>
      <c r="B18" s="89">
        <v>6</v>
      </c>
      <c r="C18" s="93" t="str">
        <f t="shared" si="0"/>
        <v/>
      </c>
      <c r="D18" s="60"/>
      <c r="E18" s="60"/>
      <c r="F18" s="65"/>
      <c r="G18" s="62"/>
      <c r="H18" s="65"/>
      <c r="I18" s="62"/>
      <c r="J18" s="65"/>
      <c r="K18" s="62"/>
      <c r="L18" s="65"/>
      <c r="M18" s="62"/>
      <c r="N18" s="65"/>
      <c r="O18" s="62"/>
      <c r="P18" s="37"/>
      <c r="Q18" s="80"/>
      <c r="R18" s="68"/>
      <c r="S18" s="68"/>
      <c r="T18" s="68"/>
      <c r="U18" s="68"/>
      <c r="V18" s="68"/>
      <c r="W18" s="68"/>
      <c r="X18" s="68"/>
      <c r="Y18" s="68"/>
      <c r="Z18" s="72" t="s">
        <v>79</v>
      </c>
      <c r="AA18" s="72" t="s">
        <v>80</v>
      </c>
    </row>
    <row r="19" spans="1:27" s="90" customFormat="1" ht="24.75" customHeight="1" x14ac:dyDescent="0.2">
      <c r="A19" s="68"/>
      <c r="B19" s="89">
        <v>7</v>
      </c>
      <c r="C19" s="93" t="str">
        <f t="shared" si="0"/>
        <v/>
      </c>
      <c r="D19" s="60"/>
      <c r="E19" s="60"/>
      <c r="F19" s="65"/>
      <c r="G19" s="62"/>
      <c r="H19" s="65"/>
      <c r="I19" s="62"/>
      <c r="J19" s="65"/>
      <c r="K19" s="62"/>
      <c r="L19" s="65"/>
      <c r="M19" s="62"/>
      <c r="N19" s="65"/>
      <c r="O19" s="62"/>
      <c r="P19" s="146" t="str">
        <f ca="1">IF(Q19="","",P10)</f>
        <v/>
      </c>
      <c r="Q19" s="145" t="str">
        <f ca="1">IF(AA1=7,OFFSET(Z30,0,Z1),"")</f>
        <v/>
      </c>
      <c r="R19" s="68"/>
      <c r="S19" s="68"/>
      <c r="T19" s="68"/>
      <c r="U19" s="68"/>
      <c r="V19" s="68"/>
      <c r="W19" s="68"/>
      <c r="X19" s="68"/>
      <c r="Y19" s="68"/>
      <c r="Z19" s="72" t="s">
        <v>81</v>
      </c>
      <c r="AA19" s="72" t="s">
        <v>82</v>
      </c>
    </row>
    <row r="20" spans="1:27" s="90" customFormat="1" ht="24.75" customHeight="1" x14ac:dyDescent="0.2">
      <c r="A20" s="68"/>
      <c r="B20" s="89">
        <v>8</v>
      </c>
      <c r="C20" s="93" t="str">
        <f>IF(C19="","",IF(AA1=7,"",C19))</f>
        <v/>
      </c>
      <c r="D20" s="60"/>
      <c r="E20" s="60"/>
      <c r="F20" s="65"/>
      <c r="G20" s="62"/>
      <c r="H20" s="65"/>
      <c r="I20" s="62"/>
      <c r="J20" s="65"/>
      <c r="K20" s="62"/>
      <c r="L20" s="65"/>
      <c r="M20" s="62"/>
      <c r="N20" s="65"/>
      <c r="O20" s="62"/>
      <c r="P20" s="37"/>
      <c r="Q20" s="80"/>
      <c r="R20" s="68"/>
      <c r="S20" s="68"/>
      <c r="T20" s="68"/>
      <c r="U20" s="68"/>
      <c r="V20" s="68"/>
      <c r="W20" s="68"/>
      <c r="X20" s="68"/>
      <c r="Y20" s="68"/>
      <c r="Z20" s="72" t="s">
        <v>83</v>
      </c>
      <c r="AA20" s="72" t="s">
        <v>84</v>
      </c>
    </row>
    <row r="21" spans="1:27" s="90" customFormat="1" ht="24.75" customHeight="1" x14ac:dyDescent="0.2">
      <c r="A21" s="68"/>
      <c r="B21" s="89">
        <v>9</v>
      </c>
      <c r="C21" s="93" t="str">
        <f t="shared" si="0"/>
        <v/>
      </c>
      <c r="D21" s="60"/>
      <c r="E21" s="60"/>
      <c r="F21" s="65"/>
      <c r="G21" s="62"/>
      <c r="H21" s="65"/>
      <c r="I21" s="62"/>
      <c r="J21" s="65"/>
      <c r="K21" s="62"/>
      <c r="L21" s="65"/>
      <c r="M21" s="62"/>
      <c r="N21" s="65"/>
      <c r="O21" s="62"/>
      <c r="P21" s="37"/>
      <c r="Q21" s="80"/>
      <c r="R21" s="68"/>
      <c r="S21" s="68"/>
      <c r="T21" s="68"/>
      <c r="U21" s="68"/>
      <c r="V21" s="68"/>
      <c r="W21" s="68"/>
      <c r="X21" s="68"/>
      <c r="Y21" s="68"/>
      <c r="Z21" s="72" t="s">
        <v>85</v>
      </c>
      <c r="AA21" s="72" t="s">
        <v>86</v>
      </c>
    </row>
    <row r="22" spans="1:27" s="90" customFormat="1" ht="24.75" customHeight="1" x14ac:dyDescent="0.2">
      <c r="A22" s="68"/>
      <c r="B22" s="89">
        <v>10</v>
      </c>
      <c r="C22" s="93" t="str">
        <f t="shared" si="0"/>
        <v/>
      </c>
      <c r="D22" s="60"/>
      <c r="E22" s="60"/>
      <c r="F22" s="65"/>
      <c r="G22" s="62"/>
      <c r="H22" s="65"/>
      <c r="I22" s="62"/>
      <c r="J22" s="65"/>
      <c r="K22" s="62"/>
      <c r="L22" s="65"/>
      <c r="M22" s="62"/>
      <c r="N22" s="65"/>
      <c r="O22" s="62"/>
      <c r="P22" s="37" t="s">
        <v>3</v>
      </c>
      <c r="Q22" s="80" t="str">
        <f ca="1">OFFSET(Z24,0,$Z$1)</f>
        <v>In "Standard-" Ringversuchen finden 10 Messungen statt.</v>
      </c>
      <c r="R22" s="68"/>
      <c r="S22" s="68"/>
      <c r="T22" s="68"/>
      <c r="U22" s="68"/>
      <c r="V22" s="68"/>
      <c r="W22" s="68"/>
      <c r="X22" s="68"/>
      <c r="Y22" s="68"/>
      <c r="Z22" s="72" t="s">
        <v>87</v>
      </c>
      <c r="AA22" s="72" t="s">
        <v>88</v>
      </c>
    </row>
    <row r="23" spans="1:27" s="90" customFormat="1" x14ac:dyDescent="0.2">
      <c r="A23" s="68"/>
      <c r="B23" s="68"/>
      <c r="C23" s="68"/>
      <c r="D23" s="68"/>
      <c r="E23" s="68"/>
      <c r="F23" s="91"/>
      <c r="G23" s="92"/>
      <c r="H23" s="91"/>
      <c r="I23" s="92"/>
      <c r="J23" s="91"/>
      <c r="K23" s="92"/>
      <c r="L23" s="91"/>
      <c r="M23" s="92"/>
      <c r="N23" s="91"/>
      <c r="O23" s="92"/>
      <c r="P23" s="37"/>
      <c r="Q23" s="80"/>
      <c r="R23" s="68"/>
      <c r="S23" s="68"/>
      <c r="T23" s="68"/>
      <c r="U23" s="68"/>
      <c r="V23" s="68"/>
      <c r="W23" s="68"/>
      <c r="X23" s="68"/>
      <c r="Y23" s="68"/>
      <c r="Z23" s="72" t="str">
        <f>IF(AA1="","","Die Messwerte für die Messungen 2 bis "&amp;AA1&amp;" werden bewertet.")</f>
        <v/>
      </c>
      <c r="AA23" s="72" t="str">
        <f>IF(AA1="","","Measurement results for measurements 2 to "&amp;AA1&amp;" are evaluated.")</f>
        <v/>
      </c>
    </row>
    <row r="24" spans="1:27" s="90" customFormat="1" x14ac:dyDescent="0.2">
      <c r="A24" s="68"/>
      <c r="B24" s="94">
        <v>11</v>
      </c>
      <c r="C24" s="59"/>
      <c r="D24" s="60"/>
      <c r="E24" s="60"/>
      <c r="F24" s="61"/>
      <c r="G24" s="62"/>
      <c r="H24" s="61"/>
      <c r="I24" s="62"/>
      <c r="J24" s="61"/>
      <c r="K24" s="62"/>
      <c r="L24" s="61"/>
      <c r="M24" s="62"/>
      <c r="N24" s="61"/>
      <c r="O24" s="62"/>
      <c r="P24" s="37" t="s">
        <v>3</v>
      </c>
      <c r="Q24" s="80" t="str">
        <f ca="1">OFFSET(Z25,0,$Z$1)</f>
        <v>Diese Zeilen sind für Sonderfälle (mehr als 10 Messungen) reserviert und werden normalerweise nicht benötigt.</v>
      </c>
      <c r="R24" s="68"/>
      <c r="S24" s="68"/>
      <c r="T24" s="68"/>
      <c r="U24" s="68"/>
      <c r="V24" s="68"/>
      <c r="W24" s="68"/>
      <c r="X24" s="68"/>
      <c r="Y24" s="68"/>
      <c r="Z24" s="72" t="s">
        <v>89</v>
      </c>
      <c r="AA24" s="72" t="s">
        <v>90</v>
      </c>
    </row>
    <row r="25" spans="1:27" s="90" customFormat="1" x14ac:dyDescent="0.2">
      <c r="A25" s="68"/>
      <c r="B25" s="94">
        <v>12</v>
      </c>
      <c r="C25" s="59"/>
      <c r="D25" s="60"/>
      <c r="E25" s="60"/>
      <c r="F25" s="61"/>
      <c r="G25" s="62"/>
      <c r="H25" s="61"/>
      <c r="I25" s="62"/>
      <c r="J25" s="61"/>
      <c r="K25" s="62"/>
      <c r="L25" s="61"/>
      <c r="M25" s="62"/>
      <c r="N25" s="61"/>
      <c r="O25" s="62"/>
      <c r="P25" s="37"/>
      <c r="Q25" s="80"/>
      <c r="R25" s="68"/>
      <c r="S25" s="68"/>
      <c r="T25" s="68"/>
      <c r="U25" s="68"/>
      <c r="V25" s="68"/>
      <c r="W25" s="68"/>
      <c r="X25" s="68"/>
      <c r="Y25" s="68"/>
      <c r="Z25" s="72" t="s">
        <v>91</v>
      </c>
      <c r="AA25" s="72" t="s">
        <v>92</v>
      </c>
    </row>
    <row r="26" spans="1:27" s="90" customFormat="1" x14ac:dyDescent="0.2">
      <c r="A26" s="68"/>
      <c r="B26" s="94">
        <v>13</v>
      </c>
      <c r="C26" s="59"/>
      <c r="D26" s="60"/>
      <c r="E26" s="60"/>
      <c r="F26" s="61"/>
      <c r="G26" s="62"/>
      <c r="H26" s="61"/>
      <c r="I26" s="62"/>
      <c r="J26" s="61"/>
      <c r="K26" s="62"/>
      <c r="L26" s="61"/>
      <c r="M26" s="62"/>
      <c r="N26" s="61"/>
      <c r="O26" s="62"/>
      <c r="P26" s="37"/>
      <c r="Q26" s="80"/>
      <c r="R26" s="68"/>
      <c r="S26" s="68"/>
      <c r="T26" s="68"/>
      <c r="U26" s="68"/>
      <c r="V26" s="68"/>
      <c r="W26" s="68"/>
      <c r="X26" s="68"/>
      <c r="Y26" s="68"/>
      <c r="Z26" s="95" t="s">
        <v>93</v>
      </c>
      <c r="AA26" s="95" t="s">
        <v>94</v>
      </c>
    </row>
    <row r="27" spans="1:27" s="90" customFormat="1" x14ac:dyDescent="0.2">
      <c r="A27" s="68"/>
      <c r="B27" s="94">
        <v>14</v>
      </c>
      <c r="C27" s="59"/>
      <c r="D27" s="60"/>
      <c r="E27" s="60"/>
      <c r="F27" s="61"/>
      <c r="G27" s="62"/>
      <c r="H27" s="61"/>
      <c r="I27" s="62"/>
      <c r="J27" s="61"/>
      <c r="K27" s="62"/>
      <c r="L27" s="61"/>
      <c r="M27" s="62"/>
      <c r="N27" s="61"/>
      <c r="O27" s="62"/>
      <c r="P27" s="37"/>
      <c r="Q27" s="80"/>
      <c r="R27" s="68"/>
      <c r="S27" s="68"/>
      <c r="T27" s="68"/>
      <c r="U27" s="68"/>
      <c r="V27" s="68"/>
      <c r="W27" s="68"/>
      <c r="X27" s="68"/>
      <c r="Y27" s="68"/>
      <c r="Z27" s="95" t="s">
        <v>95</v>
      </c>
      <c r="AA27" s="72" t="s">
        <v>96</v>
      </c>
    </row>
    <row r="28" spans="1:27" s="90" customFormat="1" x14ac:dyDescent="0.2">
      <c r="A28" s="68"/>
      <c r="B28" s="94">
        <v>15</v>
      </c>
      <c r="C28" s="59"/>
      <c r="D28" s="60"/>
      <c r="E28" s="60"/>
      <c r="F28" s="61"/>
      <c r="G28" s="62"/>
      <c r="H28" s="61"/>
      <c r="I28" s="62"/>
      <c r="J28" s="61"/>
      <c r="K28" s="62"/>
      <c r="L28" s="61"/>
      <c r="M28" s="62"/>
      <c r="N28" s="61"/>
      <c r="O28" s="62"/>
      <c r="P28" s="37"/>
      <c r="Q28" s="80"/>
      <c r="R28" s="68"/>
      <c r="S28" s="68"/>
      <c r="T28" s="68"/>
      <c r="U28" s="68"/>
      <c r="V28" s="68"/>
      <c r="W28" s="68"/>
      <c r="X28" s="68"/>
      <c r="Y28" s="68"/>
      <c r="Z28" s="72" t="s">
        <v>97</v>
      </c>
      <c r="AA28" s="72" t="s">
        <v>98</v>
      </c>
    </row>
    <row r="29" spans="1:27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37"/>
      <c r="Q29" s="67"/>
      <c r="R29" s="66"/>
      <c r="S29" s="66"/>
      <c r="T29" s="66"/>
      <c r="U29" s="66"/>
      <c r="V29" s="66"/>
      <c r="W29" s="66"/>
      <c r="X29" s="66"/>
      <c r="Y29" s="66"/>
      <c r="Z29" s="72" t="s">
        <v>99</v>
      </c>
      <c r="AA29" s="72" t="s">
        <v>100</v>
      </c>
    </row>
    <row r="30" spans="1:27" x14ac:dyDescent="0.25">
      <c r="A30" s="66"/>
      <c r="C30" s="96" t="str">
        <f ca="1">OFFSET(Z26,0,$Z$1)</f>
        <v xml:space="preserve">Kommentare: 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37"/>
      <c r="Q30" s="67"/>
      <c r="R30" s="66"/>
      <c r="S30" s="66"/>
      <c r="T30" s="66"/>
      <c r="U30" s="66"/>
      <c r="V30" s="66"/>
      <c r="W30" s="66"/>
      <c r="X30" s="66"/>
      <c r="Y30" s="66"/>
      <c r="Z30" s="72" t="s">
        <v>101</v>
      </c>
      <c r="AA30" s="72" t="s">
        <v>102</v>
      </c>
    </row>
    <row r="31" spans="1:27" x14ac:dyDescent="0.25">
      <c r="A31" s="66"/>
      <c r="B31" s="66"/>
      <c r="C31" s="66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37"/>
      <c r="Q31" s="67"/>
      <c r="R31" s="66"/>
      <c r="S31" s="66"/>
      <c r="T31" s="66"/>
      <c r="U31" s="66"/>
      <c r="V31" s="66"/>
      <c r="W31" s="66"/>
      <c r="X31" s="66"/>
      <c r="Y31" s="66"/>
    </row>
    <row r="32" spans="1:27" x14ac:dyDescent="0.25">
      <c r="A32" s="66"/>
      <c r="B32" s="66"/>
      <c r="C32" s="66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66"/>
      <c r="Q32" s="67"/>
      <c r="R32" s="66"/>
      <c r="S32" s="66"/>
      <c r="T32" s="66"/>
      <c r="U32" s="66"/>
      <c r="V32" s="66"/>
      <c r="W32" s="66"/>
      <c r="X32" s="66"/>
      <c r="Y32" s="66"/>
    </row>
    <row r="33" spans="1:25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7"/>
      <c r="R33" s="66"/>
      <c r="S33" s="66"/>
      <c r="T33" s="66"/>
      <c r="U33" s="66"/>
      <c r="V33" s="66"/>
      <c r="W33" s="66"/>
      <c r="X33" s="66"/>
      <c r="Y33" s="66"/>
    </row>
    <row r="36" spans="1:25" hidden="1" x14ac:dyDescent="0.25">
      <c r="B36" s="69" t="s">
        <v>103</v>
      </c>
    </row>
    <row r="37" spans="1:25" hidden="1" x14ac:dyDescent="0.25">
      <c r="B37" s="69">
        <f>SUM(D37:O53)</f>
        <v>0</v>
      </c>
      <c r="D37" s="98"/>
      <c r="E37" s="99">
        <f>IF(E13="",0,IF(OR((E13-D13)&lt;0.0207,(E13-D13)&gt;0.0209),1,0))</f>
        <v>0</v>
      </c>
      <c r="F37" s="99"/>
      <c r="G37" s="99"/>
      <c r="H37" s="99"/>
      <c r="I37" s="99"/>
      <c r="J37" s="99"/>
      <c r="K37" s="99"/>
      <c r="L37" s="99"/>
      <c r="M37" s="99"/>
      <c r="N37" s="99"/>
      <c r="O37" s="99"/>
    </row>
    <row r="38" spans="1:25" hidden="1" x14ac:dyDescent="0.25">
      <c r="D38" s="98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</row>
    <row r="39" spans="1:25" hidden="1" x14ac:dyDescent="0.25">
      <c r="B39" s="69" t="s">
        <v>104</v>
      </c>
      <c r="D39" s="98">
        <f>IF(D14="",0,IF(D14&lt;E13,1,0))</f>
        <v>0</v>
      </c>
      <c r="E39" s="99">
        <f t="shared" ref="E39:E52" si="1">IF(E14="",0,IF(OR((E14-D14)&lt;0.0207,(E14-D14)&gt;0.0209),1,0))</f>
        <v>0</v>
      </c>
      <c r="F39" s="99">
        <f>(ROUNDUP(F14,2)*100)-(ROUNDDOWN(F14,2)*100)</f>
        <v>0</v>
      </c>
      <c r="G39" s="99">
        <f>IF(G14&gt;F14,1,0)</f>
        <v>0</v>
      </c>
      <c r="H39" s="99">
        <f t="shared" ref="H39:N39" si="2">(ROUNDUP(H14,2)*100)-(ROUNDDOWN(H14,2)*100)</f>
        <v>0</v>
      </c>
      <c r="I39" s="99">
        <f>IF(I14&gt;H14,1,0)</f>
        <v>0</v>
      </c>
      <c r="J39" s="99">
        <f t="shared" si="2"/>
        <v>0</v>
      </c>
      <c r="K39" s="99">
        <f t="shared" ref="K39:K47" si="3">IF(K14&gt;J14,1,0)</f>
        <v>0</v>
      </c>
      <c r="L39" s="99">
        <f t="shared" si="2"/>
        <v>0</v>
      </c>
      <c r="M39" s="99">
        <f t="shared" ref="M39:M47" si="4">IF(M14&gt;L14,1,0)</f>
        <v>0</v>
      </c>
      <c r="N39" s="99">
        <f t="shared" si="2"/>
        <v>0</v>
      </c>
      <c r="O39" s="99">
        <f t="shared" ref="O39:O47" si="5">IF(O14&gt;N14,1,0)</f>
        <v>0</v>
      </c>
    </row>
    <row r="40" spans="1:25" hidden="1" x14ac:dyDescent="0.25">
      <c r="B40" s="69">
        <f>SUM(F39:O53)</f>
        <v>0</v>
      </c>
      <c r="D40" s="98">
        <f>IF(D15="",0,IF(D15&lt;E14,1,0))</f>
        <v>0</v>
      </c>
      <c r="E40" s="99">
        <f t="shared" si="1"/>
        <v>0</v>
      </c>
      <c r="F40" s="99">
        <f t="shared" ref="F40:N52" si="6">(ROUNDUP(F15,2)*100)-(ROUNDDOWN(F15,2)*100)</f>
        <v>0</v>
      </c>
      <c r="G40" s="99">
        <f t="shared" ref="G40:I53" si="7">IF(G15&gt;F15,1,0)</f>
        <v>0</v>
      </c>
      <c r="H40" s="99">
        <f t="shared" si="6"/>
        <v>0</v>
      </c>
      <c r="I40" s="99">
        <f t="shared" si="7"/>
        <v>0</v>
      </c>
      <c r="J40" s="99">
        <f t="shared" si="6"/>
        <v>0</v>
      </c>
      <c r="K40" s="99">
        <f t="shared" si="3"/>
        <v>0</v>
      </c>
      <c r="L40" s="99">
        <f t="shared" si="6"/>
        <v>0</v>
      </c>
      <c r="M40" s="99">
        <f t="shared" si="4"/>
        <v>0</v>
      </c>
      <c r="N40" s="99">
        <f t="shared" si="6"/>
        <v>0</v>
      </c>
      <c r="O40" s="99">
        <f t="shared" si="5"/>
        <v>0</v>
      </c>
    </row>
    <row r="41" spans="1:25" hidden="1" x14ac:dyDescent="0.25">
      <c r="B41" s="69" t="s">
        <v>105</v>
      </c>
      <c r="D41" s="98">
        <f t="shared" ref="D41:D47" si="8">IF(D16="",0,IF(D16&lt;E15,1,0))</f>
        <v>0</v>
      </c>
      <c r="E41" s="99">
        <f t="shared" si="1"/>
        <v>0</v>
      </c>
      <c r="F41" s="99">
        <f t="shared" si="6"/>
        <v>0</v>
      </c>
      <c r="G41" s="99">
        <f t="shared" si="7"/>
        <v>0</v>
      </c>
      <c r="H41" s="99">
        <f t="shared" si="6"/>
        <v>0</v>
      </c>
      <c r="I41" s="99">
        <f t="shared" si="7"/>
        <v>0</v>
      </c>
      <c r="J41" s="99">
        <f t="shared" si="6"/>
        <v>0</v>
      </c>
      <c r="K41" s="99">
        <f t="shared" si="3"/>
        <v>0</v>
      </c>
      <c r="L41" s="99">
        <f t="shared" si="6"/>
        <v>0</v>
      </c>
      <c r="M41" s="99">
        <f t="shared" si="4"/>
        <v>0</v>
      </c>
      <c r="N41" s="99">
        <f t="shared" si="6"/>
        <v>0</v>
      </c>
      <c r="O41" s="99">
        <f t="shared" si="5"/>
        <v>0</v>
      </c>
    </row>
    <row r="42" spans="1:25" hidden="1" x14ac:dyDescent="0.25">
      <c r="B42" s="69">
        <f>SUM(D37:E53)</f>
        <v>0</v>
      </c>
      <c r="D42" s="98">
        <f t="shared" si="8"/>
        <v>0</v>
      </c>
      <c r="E42" s="99">
        <f t="shared" si="1"/>
        <v>0</v>
      </c>
      <c r="F42" s="99">
        <f t="shared" si="6"/>
        <v>0</v>
      </c>
      <c r="G42" s="99">
        <f t="shared" si="7"/>
        <v>0</v>
      </c>
      <c r="H42" s="99">
        <f t="shared" si="6"/>
        <v>0</v>
      </c>
      <c r="I42" s="99">
        <f t="shared" si="7"/>
        <v>0</v>
      </c>
      <c r="J42" s="99">
        <f t="shared" si="6"/>
        <v>0</v>
      </c>
      <c r="K42" s="99">
        <f t="shared" si="3"/>
        <v>0</v>
      </c>
      <c r="L42" s="99">
        <f t="shared" si="6"/>
        <v>0</v>
      </c>
      <c r="M42" s="99">
        <f t="shared" si="4"/>
        <v>0</v>
      </c>
      <c r="N42" s="99">
        <f t="shared" si="6"/>
        <v>0</v>
      </c>
      <c r="O42" s="99">
        <f t="shared" si="5"/>
        <v>0</v>
      </c>
    </row>
    <row r="43" spans="1:25" hidden="1" x14ac:dyDescent="0.25">
      <c r="D43" s="98">
        <f t="shared" si="8"/>
        <v>0</v>
      </c>
      <c r="E43" s="99">
        <f t="shared" si="1"/>
        <v>0</v>
      </c>
      <c r="F43" s="99">
        <f t="shared" si="6"/>
        <v>0</v>
      </c>
      <c r="G43" s="99">
        <f t="shared" si="7"/>
        <v>0</v>
      </c>
      <c r="H43" s="99">
        <f t="shared" si="6"/>
        <v>0</v>
      </c>
      <c r="I43" s="99">
        <f t="shared" si="7"/>
        <v>0</v>
      </c>
      <c r="J43" s="99">
        <f t="shared" si="6"/>
        <v>0</v>
      </c>
      <c r="K43" s="99">
        <f t="shared" si="3"/>
        <v>0</v>
      </c>
      <c r="L43" s="99">
        <f t="shared" si="6"/>
        <v>0</v>
      </c>
      <c r="M43" s="99">
        <f t="shared" si="4"/>
        <v>0</v>
      </c>
      <c r="N43" s="99">
        <f t="shared" si="6"/>
        <v>0</v>
      </c>
      <c r="O43" s="99">
        <f t="shared" si="5"/>
        <v>0</v>
      </c>
    </row>
    <row r="44" spans="1:25" hidden="1" x14ac:dyDescent="0.25">
      <c r="D44" s="98">
        <f t="shared" si="8"/>
        <v>0</v>
      </c>
      <c r="E44" s="99">
        <f t="shared" si="1"/>
        <v>0</v>
      </c>
      <c r="F44" s="99">
        <f t="shared" si="6"/>
        <v>0</v>
      </c>
      <c r="G44" s="99">
        <f t="shared" si="7"/>
        <v>0</v>
      </c>
      <c r="H44" s="99">
        <f t="shared" si="6"/>
        <v>0</v>
      </c>
      <c r="I44" s="99">
        <f t="shared" si="7"/>
        <v>0</v>
      </c>
      <c r="J44" s="99">
        <f t="shared" si="6"/>
        <v>0</v>
      </c>
      <c r="K44" s="99">
        <f t="shared" si="3"/>
        <v>0</v>
      </c>
      <c r="L44" s="99">
        <f t="shared" si="6"/>
        <v>0</v>
      </c>
      <c r="M44" s="99">
        <f t="shared" si="4"/>
        <v>0</v>
      </c>
      <c r="N44" s="99">
        <f t="shared" si="6"/>
        <v>0</v>
      </c>
      <c r="O44" s="99">
        <f t="shared" si="5"/>
        <v>0</v>
      </c>
    </row>
    <row r="45" spans="1:25" hidden="1" x14ac:dyDescent="0.25">
      <c r="D45" s="98">
        <f t="shared" si="8"/>
        <v>0</v>
      </c>
      <c r="E45" s="99">
        <f t="shared" si="1"/>
        <v>0</v>
      </c>
      <c r="F45" s="99">
        <f t="shared" si="6"/>
        <v>0</v>
      </c>
      <c r="G45" s="99">
        <f t="shared" si="7"/>
        <v>0</v>
      </c>
      <c r="H45" s="99">
        <f t="shared" si="6"/>
        <v>0</v>
      </c>
      <c r="I45" s="99">
        <f t="shared" si="7"/>
        <v>0</v>
      </c>
      <c r="J45" s="99">
        <f t="shared" si="6"/>
        <v>0</v>
      </c>
      <c r="K45" s="99">
        <f t="shared" si="3"/>
        <v>0</v>
      </c>
      <c r="L45" s="99">
        <f t="shared" si="6"/>
        <v>0</v>
      </c>
      <c r="M45" s="99">
        <f t="shared" si="4"/>
        <v>0</v>
      </c>
      <c r="N45" s="99">
        <f t="shared" si="6"/>
        <v>0</v>
      </c>
      <c r="O45" s="99">
        <f t="shared" si="5"/>
        <v>0</v>
      </c>
    </row>
    <row r="46" spans="1:25" hidden="1" x14ac:dyDescent="0.25">
      <c r="D46" s="98">
        <f t="shared" si="8"/>
        <v>0</v>
      </c>
      <c r="E46" s="99">
        <f t="shared" si="1"/>
        <v>0</v>
      </c>
      <c r="F46" s="99">
        <f t="shared" si="6"/>
        <v>0</v>
      </c>
      <c r="G46" s="99">
        <f t="shared" si="7"/>
        <v>0</v>
      </c>
      <c r="H46" s="99">
        <f t="shared" si="6"/>
        <v>0</v>
      </c>
      <c r="I46" s="99">
        <f t="shared" si="7"/>
        <v>0</v>
      </c>
      <c r="J46" s="99">
        <f t="shared" si="6"/>
        <v>0</v>
      </c>
      <c r="K46" s="99">
        <f t="shared" si="3"/>
        <v>0</v>
      </c>
      <c r="L46" s="99">
        <f t="shared" si="6"/>
        <v>0</v>
      </c>
      <c r="M46" s="99">
        <f t="shared" si="4"/>
        <v>0</v>
      </c>
      <c r="N46" s="99">
        <f t="shared" si="6"/>
        <v>0</v>
      </c>
      <c r="O46" s="99">
        <f t="shared" si="5"/>
        <v>0</v>
      </c>
    </row>
    <row r="47" spans="1:25" hidden="1" x14ac:dyDescent="0.25">
      <c r="D47" s="98">
        <f t="shared" si="8"/>
        <v>0</v>
      </c>
      <c r="E47" s="99">
        <f t="shared" si="1"/>
        <v>0</v>
      </c>
      <c r="F47" s="99">
        <f>(ROUNDUP(F22,2)*100)-(ROUNDDOWN(F22,2)*100)</f>
        <v>0</v>
      </c>
      <c r="G47" s="99">
        <f t="shared" si="7"/>
        <v>0</v>
      </c>
      <c r="H47" s="99">
        <f t="shared" ref="H47:N47" si="9">(ROUNDUP(H22,2)*100)-(ROUNDDOWN(H22,2)*100)</f>
        <v>0</v>
      </c>
      <c r="I47" s="99">
        <f t="shared" si="7"/>
        <v>0</v>
      </c>
      <c r="J47" s="99">
        <f t="shared" si="9"/>
        <v>0</v>
      </c>
      <c r="K47" s="99">
        <f t="shared" si="3"/>
        <v>0</v>
      </c>
      <c r="L47" s="99">
        <f t="shared" si="9"/>
        <v>0</v>
      </c>
      <c r="M47" s="99">
        <f t="shared" si="4"/>
        <v>0</v>
      </c>
      <c r="N47" s="99">
        <f t="shared" si="9"/>
        <v>0</v>
      </c>
      <c r="O47" s="99">
        <f t="shared" si="5"/>
        <v>0</v>
      </c>
    </row>
    <row r="48" spans="1:25" hidden="1" x14ac:dyDescent="0.25">
      <c r="D48" s="98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</row>
    <row r="49" spans="3:16" hidden="1" x14ac:dyDescent="0.25">
      <c r="D49" s="98">
        <f>IF(D24="",0,IF((C24+D24)&lt;(C22+E22),1,0))</f>
        <v>0</v>
      </c>
      <c r="E49" s="99">
        <f t="shared" si="1"/>
        <v>0</v>
      </c>
      <c r="F49" s="99">
        <f>(ROUNDUP(F24,2)*100)-(ROUNDDOWN(F24,2)*100)</f>
        <v>0</v>
      </c>
      <c r="G49" s="99">
        <f t="shared" si="7"/>
        <v>0</v>
      </c>
      <c r="H49" s="99">
        <f t="shared" ref="H49:N49" si="10">(ROUNDUP(H24,2)*100)-(ROUNDDOWN(H24,2)*100)</f>
        <v>0</v>
      </c>
      <c r="I49" s="99">
        <f t="shared" si="7"/>
        <v>0</v>
      </c>
      <c r="J49" s="99">
        <f t="shared" si="10"/>
        <v>0</v>
      </c>
      <c r="K49" s="99">
        <f>IF(K24&gt;J24,1,0)</f>
        <v>0</v>
      </c>
      <c r="L49" s="99">
        <f t="shared" si="10"/>
        <v>0</v>
      </c>
      <c r="M49" s="99">
        <f>IF(M24&gt;L24,1,0)</f>
        <v>0</v>
      </c>
      <c r="N49" s="99">
        <f t="shared" si="10"/>
        <v>0</v>
      </c>
      <c r="O49" s="99">
        <f>IF(O24&gt;N24,1,0)</f>
        <v>0</v>
      </c>
    </row>
    <row r="50" spans="3:16" hidden="1" x14ac:dyDescent="0.25">
      <c r="D50" s="98">
        <f>IF(D25="",0,IF((C25+D25)&lt;(C24+E24),1,0))</f>
        <v>0</v>
      </c>
      <c r="E50" s="99">
        <f t="shared" si="1"/>
        <v>0</v>
      </c>
      <c r="F50" s="99">
        <f t="shared" si="6"/>
        <v>0</v>
      </c>
      <c r="G50" s="99">
        <f t="shared" si="7"/>
        <v>0</v>
      </c>
      <c r="H50" s="99">
        <f t="shared" si="6"/>
        <v>0</v>
      </c>
      <c r="I50" s="99">
        <f t="shared" si="7"/>
        <v>0</v>
      </c>
      <c r="J50" s="99">
        <f t="shared" si="6"/>
        <v>0</v>
      </c>
      <c r="K50" s="99">
        <f>IF(K25&gt;J25,1,0)</f>
        <v>0</v>
      </c>
      <c r="L50" s="99">
        <f t="shared" si="6"/>
        <v>0</v>
      </c>
      <c r="M50" s="99">
        <f>IF(M25&gt;L25,1,0)</f>
        <v>0</v>
      </c>
      <c r="N50" s="99">
        <f t="shared" si="6"/>
        <v>0</v>
      </c>
      <c r="O50" s="99">
        <f>IF(O25&gt;N25,1,0)</f>
        <v>0</v>
      </c>
    </row>
    <row r="51" spans="3:16" hidden="1" x14ac:dyDescent="0.25">
      <c r="D51" s="98">
        <f t="shared" ref="D51:D53" si="11">IF(D26="",0,IF((C26+D26)&lt;(C25+E25),1,0))</f>
        <v>0</v>
      </c>
      <c r="E51" s="99">
        <f t="shared" si="1"/>
        <v>0</v>
      </c>
      <c r="F51" s="99">
        <f t="shared" si="6"/>
        <v>0</v>
      </c>
      <c r="G51" s="99">
        <f t="shared" si="7"/>
        <v>0</v>
      </c>
      <c r="H51" s="99">
        <f t="shared" si="6"/>
        <v>0</v>
      </c>
      <c r="I51" s="99">
        <f t="shared" si="7"/>
        <v>0</v>
      </c>
      <c r="J51" s="99">
        <f t="shared" si="6"/>
        <v>0</v>
      </c>
      <c r="K51" s="99">
        <f>IF(K26&gt;J26,1,0)</f>
        <v>0</v>
      </c>
      <c r="L51" s="99">
        <f t="shared" si="6"/>
        <v>0</v>
      </c>
      <c r="M51" s="99">
        <f>IF(M26&gt;L26,1,0)</f>
        <v>0</v>
      </c>
      <c r="N51" s="99">
        <f t="shared" si="6"/>
        <v>0</v>
      </c>
      <c r="O51" s="99">
        <f>IF(O26&gt;N26,1,0)</f>
        <v>0</v>
      </c>
    </row>
    <row r="52" spans="3:16" hidden="1" x14ac:dyDescent="0.25">
      <c r="D52" s="98">
        <f t="shared" si="11"/>
        <v>0</v>
      </c>
      <c r="E52" s="99">
        <f t="shared" si="1"/>
        <v>0</v>
      </c>
      <c r="F52" s="99">
        <f t="shared" si="6"/>
        <v>0</v>
      </c>
      <c r="G52" s="99">
        <f t="shared" si="7"/>
        <v>0</v>
      </c>
      <c r="H52" s="99">
        <f t="shared" si="6"/>
        <v>0</v>
      </c>
      <c r="I52" s="99">
        <f t="shared" si="7"/>
        <v>0</v>
      </c>
      <c r="J52" s="99">
        <f t="shared" si="6"/>
        <v>0</v>
      </c>
      <c r="K52" s="99">
        <f>IF(K27&gt;J27,1,0)</f>
        <v>0</v>
      </c>
      <c r="L52" s="99">
        <f t="shared" si="6"/>
        <v>0</v>
      </c>
      <c r="M52" s="99">
        <f>IF(M27&gt;L27,1,0)</f>
        <v>0</v>
      </c>
      <c r="N52" s="99">
        <f t="shared" si="6"/>
        <v>0</v>
      </c>
      <c r="O52" s="99">
        <f>IF(O27&gt;N27,1,0)</f>
        <v>0</v>
      </c>
    </row>
    <row r="53" spans="3:16" hidden="1" x14ac:dyDescent="0.25">
      <c r="D53" s="98">
        <f t="shared" si="11"/>
        <v>0</v>
      </c>
      <c r="E53" s="99">
        <f>IF(E28="",0,IF(OR((E28-D28)&lt;0.0207,(E28-D28)&gt;0.0209),1,0))</f>
        <v>0</v>
      </c>
      <c r="F53" s="99">
        <f>(ROUNDUP(F28,2)*100)-(ROUNDDOWN(F28,2)*100)</f>
        <v>0</v>
      </c>
      <c r="G53" s="99">
        <f t="shared" si="7"/>
        <v>0</v>
      </c>
      <c r="H53" s="99">
        <f t="shared" ref="H53:N53" si="12">(ROUNDUP(H28,2)*100)-(ROUNDDOWN(H28,2)*100)</f>
        <v>0</v>
      </c>
      <c r="I53" s="99">
        <f t="shared" si="7"/>
        <v>0</v>
      </c>
      <c r="J53" s="99">
        <f t="shared" si="12"/>
        <v>0</v>
      </c>
      <c r="K53" s="99">
        <f>IF(K28&gt;J28,1,0)</f>
        <v>0</v>
      </c>
      <c r="L53" s="99">
        <f t="shared" si="12"/>
        <v>0</v>
      </c>
      <c r="M53" s="99">
        <f>IF(M28&gt;L28,1,0)</f>
        <v>0</v>
      </c>
      <c r="N53" s="99">
        <f t="shared" si="12"/>
        <v>0</v>
      </c>
      <c r="O53" s="99">
        <f>IF(O28&gt;N28,1,0)</f>
        <v>0</v>
      </c>
    </row>
    <row r="54" spans="3:16" hidden="1" x14ac:dyDescent="0.25"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</row>
    <row r="55" spans="3:16" hidden="1" x14ac:dyDescent="0.25"/>
    <row r="56" spans="3:16" hidden="1" x14ac:dyDescent="0.25"/>
    <row r="57" spans="3:16" hidden="1" x14ac:dyDescent="0.25"/>
    <row r="58" spans="3:16" hidden="1" x14ac:dyDescent="0.25">
      <c r="C58" s="69" t="s">
        <v>106</v>
      </c>
    </row>
    <row r="59" spans="3:16" hidden="1" x14ac:dyDescent="0.25"/>
    <row r="60" spans="3:16" hidden="1" x14ac:dyDescent="0.25">
      <c r="E60" s="69" t="s">
        <v>107</v>
      </c>
      <c r="F60" s="99" t="s">
        <v>108</v>
      </c>
      <c r="H60" s="99" t="s">
        <v>109</v>
      </c>
      <c r="J60" s="99" t="s">
        <v>110</v>
      </c>
      <c r="L60" s="99" t="s">
        <v>111</v>
      </c>
      <c r="N60" s="99" t="s">
        <v>112</v>
      </c>
      <c r="P60" s="99"/>
    </row>
    <row r="61" spans="3:16" hidden="1" x14ac:dyDescent="0.25">
      <c r="F61" s="99" t="s">
        <v>113</v>
      </c>
      <c r="H61" s="99" t="s">
        <v>114</v>
      </c>
      <c r="J61" s="99" t="s">
        <v>115</v>
      </c>
      <c r="L61" s="99" t="s">
        <v>116</v>
      </c>
      <c r="N61" s="99" t="s">
        <v>117</v>
      </c>
      <c r="P61" s="99"/>
    </row>
    <row r="62" spans="3:16" hidden="1" x14ac:dyDescent="0.25">
      <c r="E62" s="69">
        <v>13</v>
      </c>
      <c r="F62" s="98">
        <f t="shared" ref="F62:F76" ca="1" si="13">IFERROR(IF(INDIRECT(F$61&amp;$E62)="",-999,INDIRECT(F$61&amp;$E62)*1),-999)</f>
        <v>-999</v>
      </c>
      <c r="H62" s="98">
        <f t="shared" ref="H62:H76" ca="1" si="14">IFERROR(IF(INDIRECT(H$61&amp;$E62)="",-999,INDIRECT(H$61&amp;$E62)*1),-999)</f>
        <v>-999</v>
      </c>
      <c r="J62" s="98">
        <f t="shared" ref="J62:J76" ca="1" si="15">IFERROR(IF(INDIRECT(J$61&amp;$E62)="",-999,INDIRECT(J$61&amp;$E62)*1),-999)</f>
        <v>-999</v>
      </c>
      <c r="L62" s="98">
        <f t="shared" ref="L62:L76" ca="1" si="16">IFERROR(IF(INDIRECT(L$61&amp;$E62)="",-999,INDIRECT(L$61&amp;$E62)*1),-999)</f>
        <v>-999</v>
      </c>
      <c r="N62" s="98">
        <f t="shared" ref="N62:N76" ca="1" si="17">IFERROR(IF(INDIRECT(N$61&amp;$E62)="",-999,INDIRECT(N$61&amp;$E62)*1),-999)</f>
        <v>-999</v>
      </c>
      <c r="P62" s="99"/>
    </row>
    <row r="63" spans="3:16" hidden="1" x14ac:dyDescent="0.25">
      <c r="E63" s="69">
        <v>14</v>
      </c>
      <c r="F63" s="98">
        <f t="shared" ca="1" si="13"/>
        <v>-999</v>
      </c>
      <c r="H63" s="98">
        <f t="shared" ca="1" si="14"/>
        <v>-999</v>
      </c>
      <c r="J63" s="98">
        <f t="shared" ca="1" si="15"/>
        <v>-999</v>
      </c>
      <c r="L63" s="98">
        <f t="shared" ca="1" si="16"/>
        <v>-999</v>
      </c>
      <c r="N63" s="98">
        <f t="shared" ca="1" si="17"/>
        <v>-999</v>
      </c>
      <c r="P63" s="99"/>
    </row>
    <row r="64" spans="3:16" hidden="1" x14ac:dyDescent="0.25">
      <c r="E64" s="69">
        <v>15</v>
      </c>
      <c r="F64" s="98">
        <f t="shared" ca="1" si="13"/>
        <v>-999</v>
      </c>
      <c r="H64" s="98">
        <f t="shared" ca="1" si="14"/>
        <v>-999</v>
      </c>
      <c r="J64" s="98">
        <f t="shared" ca="1" si="15"/>
        <v>-999</v>
      </c>
      <c r="L64" s="98">
        <f t="shared" ca="1" si="16"/>
        <v>-999</v>
      </c>
      <c r="N64" s="98">
        <f t="shared" ca="1" si="17"/>
        <v>-999</v>
      </c>
      <c r="P64" s="99"/>
    </row>
    <row r="65" spans="4:16" hidden="1" x14ac:dyDescent="0.25">
      <c r="E65" s="69">
        <v>16</v>
      </c>
      <c r="F65" s="98">
        <f t="shared" ca="1" si="13"/>
        <v>-999</v>
      </c>
      <c r="H65" s="98">
        <f t="shared" ca="1" si="14"/>
        <v>-999</v>
      </c>
      <c r="J65" s="98">
        <f t="shared" ca="1" si="15"/>
        <v>-999</v>
      </c>
      <c r="L65" s="98">
        <f t="shared" ca="1" si="16"/>
        <v>-999</v>
      </c>
      <c r="N65" s="98">
        <f t="shared" ca="1" si="17"/>
        <v>-999</v>
      </c>
      <c r="P65" s="99"/>
    </row>
    <row r="66" spans="4:16" hidden="1" x14ac:dyDescent="0.25">
      <c r="E66" s="69">
        <v>17</v>
      </c>
      <c r="F66" s="98">
        <f t="shared" ca="1" si="13"/>
        <v>-999</v>
      </c>
      <c r="H66" s="98">
        <f t="shared" ca="1" si="14"/>
        <v>-999</v>
      </c>
      <c r="J66" s="98">
        <f t="shared" ca="1" si="15"/>
        <v>-999</v>
      </c>
      <c r="L66" s="98">
        <f t="shared" ca="1" si="16"/>
        <v>-999</v>
      </c>
      <c r="N66" s="98">
        <f t="shared" ca="1" si="17"/>
        <v>-999</v>
      </c>
      <c r="P66" s="99"/>
    </row>
    <row r="67" spans="4:16" hidden="1" x14ac:dyDescent="0.25">
      <c r="E67" s="69">
        <v>18</v>
      </c>
      <c r="F67" s="98">
        <f t="shared" ca="1" si="13"/>
        <v>-999</v>
      </c>
      <c r="H67" s="98">
        <f t="shared" ca="1" si="14"/>
        <v>-999</v>
      </c>
      <c r="J67" s="98">
        <f t="shared" ca="1" si="15"/>
        <v>-999</v>
      </c>
      <c r="L67" s="98">
        <f t="shared" ca="1" si="16"/>
        <v>-999</v>
      </c>
      <c r="N67" s="98">
        <f t="shared" ca="1" si="17"/>
        <v>-999</v>
      </c>
      <c r="P67" s="99"/>
    </row>
    <row r="68" spans="4:16" hidden="1" x14ac:dyDescent="0.25">
      <c r="E68" s="69">
        <v>19</v>
      </c>
      <c r="F68" s="98">
        <f t="shared" ca="1" si="13"/>
        <v>-999</v>
      </c>
      <c r="H68" s="98">
        <f t="shared" ca="1" si="14"/>
        <v>-999</v>
      </c>
      <c r="J68" s="98">
        <f t="shared" ca="1" si="15"/>
        <v>-999</v>
      </c>
      <c r="L68" s="98">
        <f t="shared" ca="1" si="16"/>
        <v>-999</v>
      </c>
      <c r="N68" s="98">
        <f t="shared" ca="1" si="17"/>
        <v>-999</v>
      </c>
      <c r="P68" s="99"/>
    </row>
    <row r="69" spans="4:16" hidden="1" x14ac:dyDescent="0.25">
      <c r="E69" s="69">
        <v>20</v>
      </c>
      <c r="F69" s="98">
        <f t="shared" ca="1" si="13"/>
        <v>-999</v>
      </c>
      <c r="H69" s="98">
        <f t="shared" ca="1" si="14"/>
        <v>-999</v>
      </c>
      <c r="J69" s="98">
        <f t="shared" ca="1" si="15"/>
        <v>-999</v>
      </c>
      <c r="L69" s="98">
        <f t="shared" ca="1" si="16"/>
        <v>-999</v>
      </c>
      <c r="N69" s="98">
        <f t="shared" ca="1" si="17"/>
        <v>-999</v>
      </c>
      <c r="P69" s="99"/>
    </row>
    <row r="70" spans="4:16" hidden="1" x14ac:dyDescent="0.25">
      <c r="E70" s="69">
        <v>21</v>
      </c>
      <c r="F70" s="98">
        <f t="shared" ca="1" si="13"/>
        <v>-999</v>
      </c>
      <c r="H70" s="98">
        <f t="shared" ca="1" si="14"/>
        <v>-999</v>
      </c>
      <c r="J70" s="98">
        <f t="shared" ca="1" si="15"/>
        <v>-999</v>
      </c>
      <c r="L70" s="98">
        <f t="shared" ca="1" si="16"/>
        <v>-999</v>
      </c>
      <c r="N70" s="98">
        <f t="shared" ca="1" si="17"/>
        <v>-999</v>
      </c>
      <c r="P70" s="99"/>
    </row>
    <row r="71" spans="4:16" hidden="1" x14ac:dyDescent="0.25">
      <c r="E71" s="69">
        <v>22</v>
      </c>
      <c r="F71" s="98">
        <f ca="1">IFERROR(IF(INDIRECT(F$61&amp;$E71)="",-999,INDIRECT(F$61&amp;$E71)*1),-999)</f>
        <v>-999</v>
      </c>
      <c r="H71" s="98">
        <f t="shared" ca="1" si="14"/>
        <v>-999</v>
      </c>
      <c r="J71" s="98">
        <f t="shared" ca="1" si="15"/>
        <v>-999</v>
      </c>
      <c r="L71" s="98">
        <f t="shared" ca="1" si="16"/>
        <v>-999</v>
      </c>
      <c r="N71" s="98">
        <f t="shared" ca="1" si="17"/>
        <v>-999</v>
      </c>
      <c r="P71" s="99"/>
    </row>
    <row r="72" spans="4:16" hidden="1" x14ac:dyDescent="0.25">
      <c r="E72" s="69">
        <v>24</v>
      </c>
      <c r="F72" s="98">
        <f t="shared" ca="1" si="13"/>
        <v>-999</v>
      </c>
      <c r="H72" s="98">
        <f t="shared" ca="1" si="14"/>
        <v>-999</v>
      </c>
      <c r="J72" s="98">
        <f t="shared" ca="1" si="15"/>
        <v>-999</v>
      </c>
      <c r="L72" s="98">
        <f t="shared" ca="1" si="16"/>
        <v>-999</v>
      </c>
      <c r="N72" s="98">
        <f t="shared" ca="1" si="17"/>
        <v>-999</v>
      </c>
      <c r="P72" s="99"/>
    </row>
    <row r="73" spans="4:16" hidden="1" x14ac:dyDescent="0.25">
      <c r="E73" s="69">
        <v>25</v>
      </c>
      <c r="F73" s="98">
        <f t="shared" ca="1" si="13"/>
        <v>-999</v>
      </c>
      <c r="H73" s="98">
        <f t="shared" ca="1" si="14"/>
        <v>-999</v>
      </c>
      <c r="J73" s="98">
        <f t="shared" ca="1" si="15"/>
        <v>-999</v>
      </c>
      <c r="L73" s="98">
        <f t="shared" ca="1" si="16"/>
        <v>-999</v>
      </c>
      <c r="N73" s="98">
        <f t="shared" ca="1" si="17"/>
        <v>-999</v>
      </c>
      <c r="P73" s="99"/>
    </row>
    <row r="74" spans="4:16" hidden="1" x14ac:dyDescent="0.25">
      <c r="E74" s="69">
        <v>26</v>
      </c>
      <c r="F74" s="98">
        <f t="shared" ca="1" si="13"/>
        <v>-999</v>
      </c>
      <c r="H74" s="98">
        <f t="shared" ca="1" si="14"/>
        <v>-999</v>
      </c>
      <c r="J74" s="98">
        <f t="shared" ca="1" si="15"/>
        <v>-999</v>
      </c>
      <c r="L74" s="98">
        <f t="shared" ca="1" si="16"/>
        <v>-999</v>
      </c>
      <c r="N74" s="98">
        <f t="shared" ca="1" si="17"/>
        <v>-999</v>
      </c>
      <c r="P74" s="99"/>
    </row>
    <row r="75" spans="4:16" hidden="1" x14ac:dyDescent="0.25">
      <c r="E75" s="69">
        <v>27</v>
      </c>
      <c r="F75" s="98">
        <f t="shared" ca="1" si="13"/>
        <v>-999</v>
      </c>
      <c r="H75" s="98">
        <f t="shared" ca="1" si="14"/>
        <v>-999</v>
      </c>
      <c r="J75" s="98">
        <f t="shared" ca="1" si="15"/>
        <v>-999</v>
      </c>
      <c r="L75" s="98">
        <f t="shared" ca="1" si="16"/>
        <v>-999</v>
      </c>
      <c r="N75" s="98">
        <f t="shared" ca="1" si="17"/>
        <v>-999</v>
      </c>
      <c r="P75" s="99"/>
    </row>
    <row r="76" spans="4:16" hidden="1" x14ac:dyDescent="0.25">
      <c r="E76" s="69">
        <v>28</v>
      </c>
      <c r="F76" s="98">
        <f t="shared" ca="1" si="13"/>
        <v>-999</v>
      </c>
      <c r="H76" s="98">
        <f t="shared" ca="1" si="14"/>
        <v>-999</v>
      </c>
      <c r="J76" s="98">
        <f t="shared" ca="1" si="15"/>
        <v>-999</v>
      </c>
      <c r="L76" s="98">
        <f t="shared" ca="1" si="16"/>
        <v>-999</v>
      </c>
      <c r="N76" s="98">
        <f t="shared" ca="1" si="17"/>
        <v>-999</v>
      </c>
      <c r="P76" s="99"/>
    </row>
    <row r="77" spans="4:16" hidden="1" x14ac:dyDescent="0.25"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</row>
    <row r="78" spans="4:16" hidden="1" x14ac:dyDescent="0.25"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</row>
    <row r="79" spans="4:16" hidden="1" x14ac:dyDescent="0.25"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</row>
    <row r="80" spans="4:16" x14ac:dyDescent="0.25">
      <c r="I80" s="99"/>
      <c r="J80" s="99"/>
      <c r="K80" s="99"/>
      <c r="L80" s="99"/>
      <c r="M80" s="99"/>
      <c r="N80" s="99"/>
      <c r="O80" s="99"/>
      <c r="P80" s="99"/>
    </row>
    <row r="81" spans="9:16" x14ac:dyDescent="0.25">
      <c r="I81" s="99"/>
      <c r="J81" s="99"/>
      <c r="K81" s="99"/>
      <c r="L81" s="99"/>
      <c r="M81" s="99"/>
      <c r="N81" s="99"/>
      <c r="O81" s="99"/>
      <c r="P81" s="99"/>
    </row>
  </sheetData>
  <sheetProtection password="C72E" sheet="1" objects="1" scenarios="1"/>
  <mergeCells count="16">
    <mergeCell ref="D30:O32"/>
    <mergeCell ref="D9:E9"/>
    <mergeCell ref="F9:G9"/>
    <mergeCell ref="H9:I9"/>
    <mergeCell ref="J9:K9"/>
    <mergeCell ref="L9:M9"/>
    <mergeCell ref="H2:M2"/>
    <mergeCell ref="Q16:Y16"/>
    <mergeCell ref="Q17:Y17"/>
    <mergeCell ref="F10:G10"/>
    <mergeCell ref="H10:I10"/>
    <mergeCell ref="J10:K10"/>
    <mergeCell ref="L10:M10"/>
    <mergeCell ref="N10:O10"/>
    <mergeCell ref="N9:O9"/>
    <mergeCell ref="D4:M4"/>
  </mergeCells>
  <conditionalFormatting sqref="F14">
    <cfRule type="expression" dxfId="72" priority="26">
      <formula>F39&gt;0</formula>
    </cfRule>
  </conditionalFormatting>
  <conditionalFormatting sqref="F15:F22">
    <cfRule type="expression" dxfId="71" priority="25">
      <formula>F40&gt;0</formula>
    </cfRule>
  </conditionalFormatting>
  <conditionalFormatting sqref="H14:H22">
    <cfRule type="expression" dxfId="70" priority="24">
      <formula>H39&gt;0</formula>
    </cfRule>
  </conditionalFormatting>
  <conditionalFormatting sqref="G14">
    <cfRule type="expression" dxfId="69" priority="20">
      <formula>G39&gt;0</formula>
    </cfRule>
  </conditionalFormatting>
  <conditionalFormatting sqref="G15:G22">
    <cfRule type="expression" dxfId="68" priority="19">
      <formula>G40&gt;0</formula>
    </cfRule>
  </conditionalFormatting>
  <conditionalFormatting sqref="I14:I22">
    <cfRule type="expression" dxfId="67" priority="18">
      <formula>I39&gt;0</formula>
    </cfRule>
  </conditionalFormatting>
  <conditionalFormatting sqref="D13">
    <cfRule type="expression" dxfId="66" priority="10">
      <formula>D37&gt;0</formula>
    </cfRule>
  </conditionalFormatting>
  <conditionalFormatting sqref="E13">
    <cfRule type="expression" dxfId="65" priority="9">
      <formula>E37&gt;0</formula>
    </cfRule>
  </conditionalFormatting>
  <conditionalFormatting sqref="D14:D22">
    <cfRule type="expression" dxfId="64" priority="8">
      <formula>D39&gt;0</formula>
    </cfRule>
  </conditionalFormatting>
  <conditionalFormatting sqref="E14:E22">
    <cfRule type="expression" dxfId="63" priority="7">
      <formula>E39&gt;0</formula>
    </cfRule>
  </conditionalFormatting>
  <conditionalFormatting sqref="D24:D28">
    <cfRule type="expression" dxfId="62" priority="6">
      <formula>D49&gt;0</formula>
    </cfRule>
  </conditionalFormatting>
  <conditionalFormatting sqref="E24:E28">
    <cfRule type="expression" dxfId="61" priority="5">
      <formula>E49&gt;0</formula>
    </cfRule>
  </conditionalFormatting>
  <conditionalFormatting sqref="H2 N2">
    <cfRule type="containsText" dxfId="60" priority="4" operator="containsText" text="!">
      <formula>NOT(ISERROR(SEARCH("!",H2)))</formula>
    </cfRule>
  </conditionalFormatting>
  <conditionalFormatting sqref="Q16:Y17">
    <cfRule type="containsText" dxfId="59" priority="3" operator="containsText" text="!">
      <formula>NOT(ISERROR(SEARCH("!",Q16)))</formula>
    </cfRule>
  </conditionalFormatting>
  <conditionalFormatting sqref="J14:J22 L14:L22 N14:N22">
    <cfRule type="expression" dxfId="58" priority="2">
      <formula>J39&gt;0</formula>
    </cfRule>
  </conditionalFormatting>
  <conditionalFormatting sqref="K14:K22 M14:M22 O14:O22">
    <cfRule type="expression" dxfId="57" priority="1">
      <formula>K39&gt;0</formula>
    </cfRule>
  </conditionalFormatting>
  <dataValidations count="1">
    <dataValidation type="decimal" allowBlank="1" showInputMessage="1" showErrorMessage="1" sqref="F14:O28" xr:uid="{00000000-0002-0000-0100-000000000000}">
      <formula1>0</formula1>
      <formula2>1000</formula2>
    </dataValidation>
  </dataValidations>
  <pageMargins left="0.70866141732283472" right="0.70866141732283472" top="0.78740157480314965" bottom="0.78740157480314965" header="0.31496062992125984" footer="0.31496062992125984"/>
  <pageSetup paperSize="9" scale="83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81"/>
  <sheetViews>
    <sheetView zoomScaleNormal="100" zoomScaleSheetLayoutView="85" workbookViewId="0">
      <selection activeCell="C13" sqref="C13"/>
    </sheetView>
  </sheetViews>
  <sheetFormatPr baseColWidth="10" defaultColWidth="11.42578125" defaultRowHeight="15" x14ac:dyDescent="0.25"/>
  <cols>
    <col min="1" max="1" width="3.5703125" style="69" customWidth="1"/>
    <col min="2" max="15" width="11.42578125" style="69" customWidth="1"/>
    <col min="16" max="16" width="4.5703125" style="69" customWidth="1"/>
    <col min="17" max="17" width="11.42578125" style="97" customWidth="1"/>
    <col min="18" max="25" width="11.42578125" style="69" customWidth="1"/>
    <col min="26" max="27" width="62.7109375" style="72" hidden="1" customWidth="1"/>
    <col min="28" max="34" width="11.42578125" style="69" customWidth="1"/>
    <col min="35" max="16384" width="11.42578125" style="69"/>
  </cols>
  <sheetData>
    <row r="1" spans="1:27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66"/>
      <c r="S1" s="66"/>
      <c r="T1" s="66"/>
      <c r="U1" s="66"/>
      <c r="V1" s="66"/>
      <c r="W1" s="66"/>
      <c r="X1" s="66"/>
      <c r="Y1" s="66"/>
      <c r="Z1" s="68">
        <f>Information!U2</f>
        <v>0</v>
      </c>
      <c r="AA1" s="68" t="str">
        <f>IF(Information!G4="","",IF(Information!G4&gt;9,7,10))</f>
        <v/>
      </c>
    </row>
    <row r="2" spans="1:27" ht="31.5" x14ac:dyDescent="0.5">
      <c r="A2" s="66"/>
      <c r="B2" s="70" t="str">
        <f ca="1">OFFSET(Z2,0,$Z$1)</f>
        <v>Messergebnisse für Messtag 2</v>
      </c>
      <c r="C2" s="66"/>
      <c r="D2" s="66"/>
      <c r="E2" s="66"/>
      <c r="F2" s="66"/>
      <c r="G2" s="66"/>
      <c r="H2" s="157" t="str">
        <f ca="1">IF(B37&gt;0,OFFSET(Z6,0,$Z$1),"")</f>
        <v/>
      </c>
      <c r="I2" s="157"/>
      <c r="J2" s="157"/>
      <c r="K2" s="157"/>
      <c r="L2" s="157"/>
      <c r="M2" s="157"/>
      <c r="N2" s="115"/>
      <c r="O2" s="71" t="str">
        <f ca="1">Information!S4</f>
        <v>25G</v>
      </c>
      <c r="P2" s="66"/>
      <c r="Q2" s="67"/>
      <c r="R2" s="66"/>
      <c r="S2" s="66"/>
      <c r="T2" s="66"/>
      <c r="U2" s="66"/>
      <c r="V2" s="66"/>
      <c r="W2" s="66"/>
      <c r="X2" s="66"/>
      <c r="Z2" s="72" t="s">
        <v>118</v>
      </c>
      <c r="AA2" s="72" t="s">
        <v>119</v>
      </c>
    </row>
    <row r="3" spans="1:27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37"/>
      <c r="Q3" s="73"/>
      <c r="R3" s="66"/>
      <c r="S3" s="66"/>
      <c r="T3" s="66"/>
      <c r="U3" s="66"/>
      <c r="V3" s="66"/>
      <c r="W3" s="66"/>
      <c r="X3" s="66"/>
      <c r="Y3" s="66"/>
      <c r="Z3" s="72" t="s">
        <v>17</v>
      </c>
      <c r="AA3" s="72" t="s">
        <v>51</v>
      </c>
    </row>
    <row r="4" spans="1:27" x14ac:dyDescent="0.25">
      <c r="A4" s="66"/>
      <c r="B4" s="66" t="str">
        <f ca="1">OFFSET(Z3,0,$Z$1)</f>
        <v>Teilnehmer:</v>
      </c>
      <c r="C4" s="66"/>
      <c r="D4" s="161">
        <f ca="1">Information!S8</f>
        <v>0</v>
      </c>
      <c r="E4" s="161"/>
      <c r="F4" s="161"/>
      <c r="G4" s="161"/>
      <c r="H4" s="161"/>
      <c r="I4" s="161"/>
      <c r="J4" s="161"/>
      <c r="K4" s="161"/>
      <c r="L4" s="161"/>
      <c r="M4" s="161"/>
      <c r="N4" s="74" t="str">
        <f ca="1">Information!C11</f>
        <v>ID-Code:</v>
      </c>
      <c r="O4" s="75">
        <f ca="1">Information!S11</f>
        <v>0</v>
      </c>
      <c r="P4" s="37"/>
      <c r="Q4" s="67"/>
      <c r="R4" s="66"/>
      <c r="S4" s="66"/>
      <c r="T4" s="66"/>
      <c r="U4" s="66"/>
      <c r="V4" s="66"/>
      <c r="W4" s="66"/>
      <c r="X4" s="66"/>
      <c r="Y4" s="66"/>
      <c r="Z4" s="72" t="s">
        <v>52</v>
      </c>
      <c r="AA4" s="72" t="s">
        <v>53</v>
      </c>
    </row>
    <row r="5" spans="1:27" x14ac:dyDescent="0.25">
      <c r="A5" s="66"/>
      <c r="B5" s="66" t="str">
        <f ca="1">OFFSET(Z4,0,$Z$1)</f>
        <v>Standort:</v>
      </c>
      <c r="C5" s="66"/>
      <c r="D5" s="76">
        <f ca="1">Information!S9</f>
        <v>0</v>
      </c>
      <c r="E5" s="76"/>
      <c r="F5" s="76"/>
      <c r="G5" s="76"/>
      <c r="H5" s="76"/>
      <c r="I5" s="76"/>
      <c r="J5" s="76"/>
      <c r="K5" s="76"/>
      <c r="L5" s="76"/>
      <c r="M5" s="76"/>
      <c r="N5" s="66"/>
      <c r="O5" s="66"/>
      <c r="P5" s="37"/>
      <c r="Q5" s="67"/>
      <c r="R5" s="66"/>
      <c r="S5" s="66"/>
      <c r="T5" s="66"/>
      <c r="U5" s="66"/>
      <c r="V5" s="66"/>
      <c r="W5" s="66"/>
      <c r="X5" s="66"/>
      <c r="Y5" s="66"/>
    </row>
    <row r="6" spans="1:27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37"/>
      <c r="Q6" s="67"/>
      <c r="R6" s="66"/>
      <c r="S6" s="66"/>
      <c r="T6" s="66"/>
      <c r="U6" s="66"/>
      <c r="V6" s="66"/>
      <c r="W6" s="66"/>
      <c r="X6" s="66"/>
      <c r="Y6" s="66"/>
      <c r="Z6" s="72" t="s">
        <v>54</v>
      </c>
      <c r="AA6" s="72" t="s">
        <v>55</v>
      </c>
    </row>
    <row r="7" spans="1:27" x14ac:dyDescent="0.25">
      <c r="A7" s="66"/>
      <c r="B7" s="77" t="str">
        <f ca="1">OFFSET(Z7,0,$Z$1)</f>
        <v>Bitte tragen Sie in dieser Tabelle zu jeder Messung den Zeitraum der Probenahme, den jeweiligen Messwert und die zugehörige erweiterte Messunsicherheit U (95%) ein.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37"/>
      <c r="Q7" s="67"/>
      <c r="R7" s="66"/>
      <c r="S7" s="66"/>
      <c r="T7" s="66"/>
      <c r="U7" s="66"/>
      <c r="V7" s="66"/>
      <c r="W7" s="66"/>
      <c r="X7" s="66"/>
      <c r="Y7" s="66"/>
      <c r="Z7" s="72" t="s">
        <v>56</v>
      </c>
      <c r="AA7" s="72" t="s">
        <v>57</v>
      </c>
    </row>
    <row r="8" spans="1:27" x14ac:dyDescent="0.25">
      <c r="A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37"/>
      <c r="Q8" s="78" t="str">
        <f ca="1">Information!I1</f>
        <v>Hinweise zum Ausfüllen:</v>
      </c>
      <c r="R8" s="66"/>
      <c r="S8" s="66"/>
      <c r="T8" s="66"/>
      <c r="U8" s="66"/>
      <c r="V8" s="66"/>
      <c r="W8" s="66"/>
      <c r="X8" s="66"/>
      <c r="Y8" s="66"/>
      <c r="Z8" s="72" t="s">
        <v>58</v>
      </c>
      <c r="AA8" s="72" t="s">
        <v>59</v>
      </c>
    </row>
    <row r="9" spans="1:27" s="82" customFormat="1" x14ac:dyDescent="0.25">
      <c r="A9" s="76"/>
      <c r="B9" s="79" t="str">
        <f ca="1">OFFSET(Z8,0,$Z$1)</f>
        <v>Messung</v>
      </c>
      <c r="C9" s="79" t="str">
        <f ca="1">OFFSET(Z11,0,$Z$1)</f>
        <v>Datum</v>
      </c>
      <c r="D9" s="163" t="str">
        <f ca="1">OFFSET(Z12,0,$Z$1)</f>
        <v>Probenahmezeitraum</v>
      </c>
      <c r="E9" s="163"/>
      <c r="F9" s="159" t="str">
        <f ca="1">OFFSET(Z16,0,$Z$1)</f>
        <v>NOₓ (als NO₂)</v>
      </c>
      <c r="G9" s="160"/>
      <c r="H9" s="159" t="s">
        <v>120</v>
      </c>
      <c r="I9" s="160"/>
      <c r="J9" s="159" t="str">
        <f ca="1">OFFSET(Z17,0,$Z$1)</f>
        <v>Formaldehyd</v>
      </c>
      <c r="K9" s="160"/>
      <c r="L9" s="159"/>
      <c r="M9" s="160"/>
      <c r="N9" s="159"/>
      <c r="O9" s="160"/>
      <c r="P9" s="76"/>
      <c r="Q9" s="76"/>
      <c r="R9" s="81"/>
      <c r="S9" s="75"/>
      <c r="T9" s="76"/>
      <c r="U9" s="76"/>
      <c r="V9" s="76"/>
      <c r="W9" s="76"/>
      <c r="X9" s="76"/>
      <c r="Y9" s="76"/>
      <c r="Z9" s="72" t="s">
        <v>61</v>
      </c>
      <c r="AA9" s="72" t="s">
        <v>62</v>
      </c>
    </row>
    <row r="10" spans="1:27" s="82" customFormat="1" x14ac:dyDescent="0.25">
      <c r="A10" s="76"/>
      <c r="B10" s="79" t="str">
        <f ca="1">OFFSET(Z9,0,$Z$1)</f>
        <v>Nummer</v>
      </c>
      <c r="C10" s="79"/>
      <c r="D10" s="79"/>
      <c r="E10" s="79"/>
      <c r="F10" s="159" t="s">
        <v>63</v>
      </c>
      <c r="G10" s="160"/>
      <c r="H10" s="159" t="s">
        <v>63</v>
      </c>
      <c r="I10" s="160"/>
      <c r="J10" s="159" t="s">
        <v>63</v>
      </c>
      <c r="K10" s="160"/>
      <c r="L10" s="159"/>
      <c r="M10" s="160"/>
      <c r="N10" s="159"/>
      <c r="O10" s="160"/>
      <c r="P10" s="37" t="s">
        <v>3</v>
      </c>
      <c r="Q10" s="80" t="str">
        <f ca="1">OFFSET(Z20,0,$Z$1)</f>
        <v>Alle Konzentrationen müssen in mg/m³ bezogen auf den Normzustand, trocken angegeben werden.</v>
      </c>
      <c r="R10" s="81"/>
      <c r="S10" s="75"/>
      <c r="T10" s="76"/>
      <c r="U10" s="76"/>
      <c r="V10" s="76"/>
      <c r="W10" s="76"/>
      <c r="X10" s="76"/>
      <c r="Y10" s="76"/>
      <c r="Z10" s="72"/>
      <c r="AA10" s="72"/>
    </row>
    <row r="11" spans="1:27" s="82" customFormat="1" x14ac:dyDescent="0.25">
      <c r="A11" s="76"/>
      <c r="B11" s="103"/>
      <c r="C11" s="83"/>
      <c r="D11" s="79" t="str">
        <f ca="1">OFFSET(Z13,0,$Z$1)</f>
        <v>Start</v>
      </c>
      <c r="E11" s="79" t="str">
        <f ca="1">OFFSET(Z14,0,$Z$1)</f>
        <v>Ende</v>
      </c>
      <c r="F11" s="84" t="str">
        <f ca="1">OFFSET(Z15,0,$Z$1)</f>
        <v>Messwert</v>
      </c>
      <c r="G11" s="85" t="s">
        <v>64</v>
      </c>
      <c r="H11" s="84" t="str">
        <f ca="1">F11</f>
        <v>Messwert</v>
      </c>
      <c r="I11" s="85" t="s">
        <v>64</v>
      </c>
      <c r="J11" s="84" t="str">
        <f ca="1">H11</f>
        <v>Messwert</v>
      </c>
      <c r="K11" s="85" t="s">
        <v>64</v>
      </c>
      <c r="L11" s="84"/>
      <c r="M11" s="85"/>
      <c r="N11" s="84"/>
      <c r="O11" s="85"/>
      <c r="P11" s="37" t="s">
        <v>3</v>
      </c>
      <c r="Q11" s="80" t="str">
        <f ca="1">OFFSET(Z21,0,$Z$1)</f>
        <v>Bitte geben Sie zu jedem Messwert die zugehörige erweiterte Unsicherheit (95%) in mg/m³ an.</v>
      </c>
      <c r="R11" s="81"/>
      <c r="S11" s="75"/>
      <c r="T11" s="75"/>
      <c r="U11" s="75"/>
      <c r="V11" s="76"/>
      <c r="W11" s="76"/>
      <c r="X11" s="76"/>
      <c r="Y11" s="76"/>
      <c r="Z11" s="72" t="s">
        <v>65</v>
      </c>
      <c r="AA11" s="72" t="s">
        <v>66</v>
      </c>
    </row>
    <row r="12" spans="1:27" x14ac:dyDescent="0.25">
      <c r="A12" s="66"/>
      <c r="B12" s="66"/>
      <c r="C12" s="66"/>
      <c r="D12" s="66"/>
      <c r="E12" s="66"/>
      <c r="F12" s="86"/>
      <c r="G12" s="87"/>
      <c r="H12" s="86"/>
      <c r="I12" s="87"/>
      <c r="J12" s="86"/>
      <c r="K12" s="87"/>
      <c r="L12" s="86"/>
      <c r="M12" s="87"/>
      <c r="N12" s="86"/>
      <c r="O12" s="87"/>
      <c r="P12" s="37" t="s">
        <v>3</v>
      </c>
      <c r="Q12" s="80" t="str">
        <f ca="1">OFFSET(Z27,0,$Z$1)</f>
        <v>NOₓ muss als NO₂ in mg/m³ angegeben werden.</v>
      </c>
      <c r="R12" s="88"/>
      <c r="S12" s="66"/>
      <c r="T12" s="66"/>
      <c r="U12" s="66"/>
      <c r="V12" s="66"/>
      <c r="W12" s="66"/>
      <c r="X12" s="66"/>
      <c r="Y12" s="66"/>
      <c r="Z12" s="72" t="s">
        <v>67</v>
      </c>
      <c r="AA12" s="72" t="s">
        <v>68</v>
      </c>
    </row>
    <row r="13" spans="1:27" s="90" customFormat="1" ht="24.75" customHeight="1" x14ac:dyDescent="0.2">
      <c r="A13" s="68"/>
      <c r="B13" s="131">
        <v>1</v>
      </c>
      <c r="C13" s="132"/>
      <c r="D13" s="133"/>
      <c r="E13" s="133"/>
      <c r="F13" s="134"/>
      <c r="G13" s="135"/>
      <c r="H13" s="134"/>
      <c r="I13" s="135"/>
      <c r="J13" s="134"/>
      <c r="K13" s="135"/>
      <c r="L13" s="136"/>
      <c r="M13" s="137"/>
      <c r="N13" s="136"/>
      <c r="O13" s="137"/>
      <c r="P13" s="37" t="s">
        <v>3</v>
      </c>
      <c r="Q13" s="80" t="str">
        <f ca="1">OFFSET(Z22,0,$Z$1)</f>
        <v>Die Messwerte der Einführungsmessung (Nr. 1) werden nicht bewertet.</v>
      </c>
      <c r="R13" s="68"/>
      <c r="S13" s="68"/>
      <c r="T13" s="68"/>
      <c r="U13" s="68"/>
      <c r="V13" s="68"/>
      <c r="W13" s="68"/>
      <c r="X13" s="68"/>
      <c r="Y13" s="68"/>
      <c r="Z13" s="72" t="s">
        <v>69</v>
      </c>
      <c r="AA13" s="72" t="s">
        <v>70</v>
      </c>
    </row>
    <row r="14" spans="1:27" s="90" customFormat="1" ht="24.75" customHeight="1" x14ac:dyDescent="0.2">
      <c r="A14" s="68"/>
      <c r="B14" s="89">
        <v>2</v>
      </c>
      <c r="C14" s="93" t="str">
        <f>IF(C13="","",C13)</f>
        <v/>
      </c>
      <c r="D14" s="60"/>
      <c r="E14" s="60"/>
      <c r="F14" s="65"/>
      <c r="G14" s="62"/>
      <c r="H14" s="65"/>
      <c r="I14" s="62"/>
      <c r="J14" s="65"/>
      <c r="K14" s="62"/>
      <c r="L14" s="102"/>
      <c r="M14" s="64"/>
      <c r="N14" s="102"/>
      <c r="O14" s="64"/>
      <c r="P14" s="37" t="s">
        <v>3</v>
      </c>
      <c r="Q14" s="80" t="str">
        <f ca="1">OFFSET(Z23,0,$Z$1)</f>
        <v/>
      </c>
      <c r="R14" s="68"/>
      <c r="S14" s="68"/>
      <c r="T14" s="68"/>
      <c r="U14" s="68"/>
      <c r="V14" s="68"/>
      <c r="W14" s="68"/>
      <c r="X14" s="68"/>
      <c r="Y14" s="68"/>
      <c r="Z14" s="72" t="s">
        <v>71</v>
      </c>
      <c r="AA14" s="72" t="s">
        <v>72</v>
      </c>
    </row>
    <row r="15" spans="1:27" s="90" customFormat="1" ht="24.75" customHeight="1" x14ac:dyDescent="0.2">
      <c r="A15" s="68"/>
      <c r="B15" s="89">
        <v>3</v>
      </c>
      <c r="C15" s="93" t="str">
        <f>IF(C14="","",C14)</f>
        <v/>
      </c>
      <c r="D15" s="60"/>
      <c r="E15" s="60"/>
      <c r="F15" s="65"/>
      <c r="G15" s="62"/>
      <c r="H15" s="65"/>
      <c r="I15" s="62"/>
      <c r="J15" s="65"/>
      <c r="K15" s="62"/>
      <c r="L15" s="102"/>
      <c r="M15" s="64"/>
      <c r="N15" s="102"/>
      <c r="O15" s="64"/>
      <c r="P15" s="37"/>
      <c r="Q15" s="80"/>
      <c r="R15" s="68"/>
      <c r="S15" s="68"/>
      <c r="T15" s="68"/>
      <c r="U15" s="68"/>
      <c r="V15" s="68"/>
      <c r="W15" s="68"/>
      <c r="X15" s="68"/>
      <c r="Y15" s="68"/>
      <c r="Z15" s="72" t="s">
        <v>73</v>
      </c>
      <c r="AA15" s="72" t="s">
        <v>74</v>
      </c>
    </row>
    <row r="16" spans="1:27" s="90" customFormat="1" ht="24.75" customHeight="1" x14ac:dyDescent="0.2">
      <c r="A16" s="68"/>
      <c r="B16" s="89">
        <v>4</v>
      </c>
      <c r="C16" s="93" t="str">
        <f t="shared" ref="C16:C22" si="0">IF(C15="","",C15)</f>
        <v/>
      </c>
      <c r="D16" s="60"/>
      <c r="E16" s="60"/>
      <c r="F16" s="65"/>
      <c r="G16" s="62"/>
      <c r="H16" s="65"/>
      <c r="I16" s="62"/>
      <c r="J16" s="65"/>
      <c r="K16" s="62"/>
      <c r="L16" s="102"/>
      <c r="M16" s="64"/>
      <c r="N16" s="102"/>
      <c r="O16" s="64"/>
      <c r="P16" s="37"/>
      <c r="Q16" s="158" t="str">
        <f ca="1">IF(B40&gt;0,OFFSET(Z28,0,$Z$1),"")</f>
        <v/>
      </c>
      <c r="R16" s="158"/>
      <c r="S16" s="158"/>
      <c r="T16" s="158"/>
      <c r="U16" s="158"/>
      <c r="V16" s="158"/>
      <c r="W16" s="158"/>
      <c r="X16" s="158"/>
      <c r="Y16" s="158"/>
      <c r="Z16" s="72" t="s">
        <v>121</v>
      </c>
      <c r="AA16" s="72" t="s">
        <v>122</v>
      </c>
    </row>
    <row r="17" spans="1:27" s="90" customFormat="1" ht="24.75" customHeight="1" x14ac:dyDescent="0.2">
      <c r="A17" s="68"/>
      <c r="B17" s="89">
        <v>5</v>
      </c>
      <c r="C17" s="93" t="str">
        <f t="shared" si="0"/>
        <v/>
      </c>
      <c r="D17" s="60"/>
      <c r="E17" s="60"/>
      <c r="F17" s="65"/>
      <c r="G17" s="62"/>
      <c r="H17" s="65"/>
      <c r="I17" s="62"/>
      <c r="J17" s="65"/>
      <c r="K17" s="62"/>
      <c r="L17" s="102"/>
      <c r="M17" s="64"/>
      <c r="N17" s="102"/>
      <c r="O17" s="64"/>
      <c r="P17" s="37"/>
      <c r="Q17" s="158" t="str">
        <f ca="1">IF(B42&gt;0,OFFSET(Z29,0,$Z$1),"")</f>
        <v/>
      </c>
      <c r="R17" s="158"/>
      <c r="S17" s="158"/>
      <c r="T17" s="158"/>
      <c r="U17" s="158"/>
      <c r="V17" s="158"/>
      <c r="W17" s="158"/>
      <c r="X17" s="158"/>
      <c r="Y17" s="158"/>
      <c r="Z17" s="72" t="s">
        <v>123</v>
      </c>
      <c r="AA17" s="72" t="s">
        <v>124</v>
      </c>
    </row>
    <row r="18" spans="1:27" s="90" customFormat="1" ht="24.75" customHeight="1" x14ac:dyDescent="0.2">
      <c r="A18" s="68"/>
      <c r="B18" s="89">
        <v>6</v>
      </c>
      <c r="C18" s="93" t="str">
        <f t="shared" si="0"/>
        <v/>
      </c>
      <c r="D18" s="60"/>
      <c r="E18" s="60"/>
      <c r="F18" s="65"/>
      <c r="G18" s="62"/>
      <c r="H18" s="65"/>
      <c r="I18" s="62"/>
      <c r="J18" s="65"/>
      <c r="K18" s="62"/>
      <c r="L18" s="102"/>
      <c r="M18" s="64"/>
      <c r="N18" s="102"/>
      <c r="O18" s="64"/>
      <c r="P18" s="37"/>
      <c r="Q18" s="80"/>
      <c r="R18" s="68"/>
      <c r="S18" s="68"/>
      <c r="T18" s="68"/>
      <c r="U18" s="68"/>
      <c r="V18" s="68"/>
      <c r="W18" s="68"/>
      <c r="X18" s="68"/>
      <c r="Y18" s="68"/>
      <c r="Z18" s="72"/>
      <c r="AA18" s="72"/>
    </row>
    <row r="19" spans="1:27" s="90" customFormat="1" ht="24.75" customHeight="1" x14ac:dyDescent="0.2">
      <c r="A19" s="68"/>
      <c r="B19" s="89">
        <v>7</v>
      </c>
      <c r="C19" s="93" t="str">
        <f t="shared" si="0"/>
        <v/>
      </c>
      <c r="D19" s="60"/>
      <c r="E19" s="60"/>
      <c r="F19" s="65"/>
      <c r="G19" s="62"/>
      <c r="H19" s="65"/>
      <c r="I19" s="62"/>
      <c r="J19" s="65"/>
      <c r="K19" s="62"/>
      <c r="L19" s="102"/>
      <c r="M19" s="64"/>
      <c r="N19" s="102"/>
      <c r="O19" s="64"/>
      <c r="P19" s="146" t="str">
        <f ca="1">IF(Q19="","",P10)</f>
        <v/>
      </c>
      <c r="Q19" s="145" t="str">
        <f ca="1">IF(AA1=7,OFFSET(Z30,0,Z1),"")</f>
        <v/>
      </c>
      <c r="R19" s="68"/>
      <c r="S19" s="68"/>
      <c r="T19" s="68"/>
      <c r="U19" s="68"/>
      <c r="V19" s="68"/>
      <c r="W19" s="68"/>
      <c r="X19" s="68"/>
      <c r="Y19" s="68"/>
      <c r="Z19" s="72"/>
      <c r="AA19" s="72"/>
    </row>
    <row r="20" spans="1:27" s="90" customFormat="1" ht="24.75" customHeight="1" x14ac:dyDescent="0.2">
      <c r="A20" s="68"/>
      <c r="B20" s="89">
        <v>8</v>
      </c>
      <c r="C20" s="93" t="str">
        <f>IF(C19="","",IF(AA1=7,"",C19))</f>
        <v/>
      </c>
      <c r="D20" s="60"/>
      <c r="E20" s="60"/>
      <c r="F20" s="65"/>
      <c r="G20" s="62"/>
      <c r="H20" s="65"/>
      <c r="I20" s="62"/>
      <c r="J20" s="65"/>
      <c r="K20" s="62"/>
      <c r="L20" s="102"/>
      <c r="M20" s="64"/>
      <c r="N20" s="102"/>
      <c r="O20" s="64"/>
      <c r="P20" s="37"/>
      <c r="Q20" s="80"/>
      <c r="R20" s="68"/>
      <c r="S20" s="68"/>
      <c r="T20" s="68"/>
      <c r="U20" s="68"/>
      <c r="V20" s="68"/>
      <c r="W20" s="68"/>
      <c r="X20" s="68"/>
      <c r="Y20" s="68"/>
      <c r="Z20" s="72" t="s">
        <v>83</v>
      </c>
      <c r="AA20" s="72" t="s">
        <v>84</v>
      </c>
    </row>
    <row r="21" spans="1:27" s="90" customFormat="1" ht="24.75" customHeight="1" x14ac:dyDescent="0.2">
      <c r="A21" s="68"/>
      <c r="B21" s="89">
        <v>9</v>
      </c>
      <c r="C21" s="93" t="str">
        <f t="shared" si="0"/>
        <v/>
      </c>
      <c r="D21" s="60"/>
      <c r="E21" s="60"/>
      <c r="F21" s="65"/>
      <c r="G21" s="62"/>
      <c r="H21" s="65"/>
      <c r="I21" s="62"/>
      <c r="J21" s="65"/>
      <c r="K21" s="62"/>
      <c r="L21" s="102"/>
      <c r="M21" s="64"/>
      <c r="N21" s="102"/>
      <c r="O21" s="64"/>
      <c r="P21" s="37"/>
      <c r="Q21" s="80"/>
      <c r="R21" s="68"/>
      <c r="S21" s="68"/>
      <c r="T21" s="68"/>
      <c r="U21" s="68"/>
      <c r="V21" s="68"/>
      <c r="W21" s="68"/>
      <c r="X21" s="68"/>
      <c r="Y21" s="68"/>
      <c r="Z21" s="72" t="s">
        <v>85</v>
      </c>
      <c r="AA21" s="72" t="s">
        <v>86</v>
      </c>
    </row>
    <row r="22" spans="1:27" s="90" customFormat="1" ht="24.75" customHeight="1" x14ac:dyDescent="0.2">
      <c r="A22" s="68"/>
      <c r="B22" s="89">
        <v>10</v>
      </c>
      <c r="C22" s="93" t="str">
        <f t="shared" si="0"/>
        <v/>
      </c>
      <c r="D22" s="60"/>
      <c r="E22" s="60"/>
      <c r="F22" s="65"/>
      <c r="G22" s="62"/>
      <c r="H22" s="65"/>
      <c r="I22" s="62"/>
      <c r="J22" s="65"/>
      <c r="K22" s="62"/>
      <c r="L22" s="102"/>
      <c r="M22" s="64"/>
      <c r="N22" s="102"/>
      <c r="O22" s="64"/>
      <c r="P22" s="37" t="s">
        <v>3</v>
      </c>
      <c r="Q22" s="80" t="str">
        <f ca="1">OFFSET(Z24,0,$Z$1)</f>
        <v>In "Standard-" Ringversuchen finden 10 Messungen statt.</v>
      </c>
      <c r="R22" s="68"/>
      <c r="S22" s="68"/>
      <c r="T22" s="68"/>
      <c r="U22" s="68"/>
      <c r="V22" s="68"/>
      <c r="W22" s="68"/>
      <c r="X22" s="68"/>
      <c r="Y22" s="68"/>
      <c r="Z22" s="72" t="s">
        <v>87</v>
      </c>
      <c r="AA22" s="72" t="s">
        <v>88</v>
      </c>
    </row>
    <row r="23" spans="1:27" s="90" customFormat="1" x14ac:dyDescent="0.2">
      <c r="A23" s="68"/>
      <c r="B23" s="68"/>
      <c r="C23" s="68"/>
      <c r="D23" s="68"/>
      <c r="E23" s="68"/>
      <c r="F23" s="91"/>
      <c r="G23" s="92"/>
      <c r="H23" s="91"/>
      <c r="I23" s="92"/>
      <c r="J23" s="91"/>
      <c r="K23" s="92"/>
      <c r="L23" s="91"/>
      <c r="M23" s="92"/>
      <c r="N23" s="91"/>
      <c r="O23" s="92"/>
      <c r="P23" s="37"/>
      <c r="Q23" s="80"/>
      <c r="R23" s="68"/>
      <c r="S23" s="68"/>
      <c r="T23" s="68"/>
      <c r="U23" s="68"/>
      <c r="V23" s="68"/>
      <c r="W23" s="68"/>
      <c r="X23" s="68"/>
      <c r="Y23" s="68"/>
      <c r="Z23" s="72" t="str">
        <f>IF(AA1="","","Die Messwerte für die Messungen 2 bis "&amp;AA1&amp;" werden bewertet.")</f>
        <v/>
      </c>
      <c r="AA23" s="72" t="str">
        <f>IF(AA1="","","Measurement results for measurements 2 to "&amp;AA1&amp;" are evaluated.")</f>
        <v/>
      </c>
    </row>
    <row r="24" spans="1:27" s="90" customFormat="1" x14ac:dyDescent="0.2">
      <c r="A24" s="68"/>
      <c r="B24" s="94">
        <v>11</v>
      </c>
      <c r="C24" s="59"/>
      <c r="D24" s="60"/>
      <c r="E24" s="60"/>
      <c r="F24" s="61"/>
      <c r="G24" s="62"/>
      <c r="H24" s="61"/>
      <c r="I24" s="62"/>
      <c r="J24" s="61"/>
      <c r="K24" s="62"/>
      <c r="L24" s="63"/>
      <c r="M24" s="64"/>
      <c r="N24" s="63"/>
      <c r="O24" s="64"/>
      <c r="P24" s="37" t="s">
        <v>3</v>
      </c>
      <c r="Q24" s="80" t="str">
        <f ca="1">OFFSET(Z25,0,$Z$1)</f>
        <v>Diese Zeilen sind für Sonderfälle (mehr als 10 Messungen) reserviert und werden normalerweise nicht benötigt.</v>
      </c>
      <c r="R24" s="68"/>
      <c r="S24" s="68"/>
      <c r="T24" s="68"/>
      <c r="U24" s="68"/>
      <c r="V24" s="68"/>
      <c r="W24" s="68"/>
      <c r="X24" s="68"/>
      <c r="Y24" s="68"/>
      <c r="Z24" s="72" t="s">
        <v>89</v>
      </c>
      <c r="AA24" s="72" t="s">
        <v>90</v>
      </c>
    </row>
    <row r="25" spans="1:27" s="90" customFormat="1" x14ac:dyDescent="0.2">
      <c r="A25" s="68"/>
      <c r="B25" s="94">
        <v>12</v>
      </c>
      <c r="C25" s="59"/>
      <c r="D25" s="60"/>
      <c r="E25" s="60"/>
      <c r="F25" s="61"/>
      <c r="G25" s="62"/>
      <c r="H25" s="61"/>
      <c r="I25" s="62"/>
      <c r="J25" s="61"/>
      <c r="K25" s="62"/>
      <c r="L25" s="63"/>
      <c r="M25" s="64"/>
      <c r="N25" s="63"/>
      <c r="O25" s="64"/>
      <c r="P25" s="37"/>
      <c r="Q25" s="80"/>
      <c r="R25" s="68"/>
      <c r="S25" s="68"/>
      <c r="T25" s="68"/>
      <c r="U25" s="68"/>
      <c r="V25" s="68"/>
      <c r="W25" s="68"/>
      <c r="X25" s="68"/>
      <c r="Y25" s="68"/>
      <c r="Z25" s="72" t="s">
        <v>91</v>
      </c>
      <c r="AA25" s="72" t="s">
        <v>92</v>
      </c>
    </row>
    <row r="26" spans="1:27" s="90" customFormat="1" x14ac:dyDescent="0.2">
      <c r="A26" s="68"/>
      <c r="B26" s="94">
        <v>13</v>
      </c>
      <c r="C26" s="59"/>
      <c r="D26" s="60"/>
      <c r="E26" s="60"/>
      <c r="F26" s="61"/>
      <c r="G26" s="62"/>
      <c r="H26" s="61"/>
      <c r="I26" s="62"/>
      <c r="J26" s="61"/>
      <c r="K26" s="62"/>
      <c r="L26" s="63"/>
      <c r="M26" s="64"/>
      <c r="N26" s="63"/>
      <c r="O26" s="64"/>
      <c r="P26" s="37"/>
      <c r="Q26" s="80"/>
      <c r="R26" s="68"/>
      <c r="S26" s="68"/>
      <c r="T26" s="68"/>
      <c r="U26" s="68"/>
      <c r="V26" s="68"/>
      <c r="W26" s="68"/>
      <c r="X26" s="68"/>
      <c r="Y26" s="68"/>
      <c r="Z26" s="95" t="s">
        <v>93</v>
      </c>
      <c r="AA26" s="95" t="s">
        <v>94</v>
      </c>
    </row>
    <row r="27" spans="1:27" s="90" customFormat="1" x14ac:dyDescent="0.2">
      <c r="A27" s="68"/>
      <c r="B27" s="94">
        <v>14</v>
      </c>
      <c r="C27" s="59"/>
      <c r="D27" s="60"/>
      <c r="E27" s="60"/>
      <c r="F27" s="61"/>
      <c r="G27" s="62"/>
      <c r="H27" s="61"/>
      <c r="I27" s="62"/>
      <c r="J27" s="61"/>
      <c r="K27" s="62"/>
      <c r="L27" s="63"/>
      <c r="M27" s="64"/>
      <c r="N27" s="63"/>
      <c r="O27" s="64"/>
      <c r="P27" s="37"/>
      <c r="Q27" s="80"/>
      <c r="R27" s="68"/>
      <c r="S27" s="68"/>
      <c r="T27" s="68"/>
      <c r="U27" s="68"/>
      <c r="V27" s="68"/>
      <c r="W27" s="68"/>
      <c r="X27" s="68"/>
      <c r="Y27" s="68"/>
      <c r="Z27" s="72" t="s">
        <v>125</v>
      </c>
      <c r="AA27" s="72" t="s">
        <v>126</v>
      </c>
    </row>
    <row r="28" spans="1:27" s="90" customFormat="1" x14ac:dyDescent="0.2">
      <c r="A28" s="68"/>
      <c r="B28" s="94">
        <v>15</v>
      </c>
      <c r="C28" s="59"/>
      <c r="D28" s="60"/>
      <c r="E28" s="60"/>
      <c r="F28" s="61"/>
      <c r="G28" s="62"/>
      <c r="H28" s="61"/>
      <c r="I28" s="62"/>
      <c r="J28" s="61"/>
      <c r="K28" s="62"/>
      <c r="L28" s="63"/>
      <c r="M28" s="64"/>
      <c r="N28" s="63"/>
      <c r="O28" s="64"/>
      <c r="P28" s="37"/>
      <c r="Q28" s="80"/>
      <c r="R28" s="68"/>
      <c r="S28" s="68"/>
      <c r="T28" s="68"/>
      <c r="U28" s="68"/>
      <c r="V28" s="68"/>
      <c r="W28" s="68"/>
      <c r="X28" s="68"/>
      <c r="Y28" s="68"/>
      <c r="Z28" s="72" t="s">
        <v>97</v>
      </c>
      <c r="AA28" s="72" t="s">
        <v>98</v>
      </c>
    </row>
    <row r="29" spans="1:27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37"/>
      <c r="Q29" s="67"/>
      <c r="R29" s="66"/>
      <c r="S29" s="66"/>
      <c r="T29" s="66"/>
      <c r="U29" s="66"/>
      <c r="V29" s="66"/>
      <c r="W29" s="66"/>
      <c r="X29" s="66"/>
      <c r="Y29" s="66"/>
      <c r="Z29" s="72" t="s">
        <v>99</v>
      </c>
      <c r="AA29" s="72" t="s">
        <v>100</v>
      </c>
    </row>
    <row r="30" spans="1:27" x14ac:dyDescent="0.25">
      <c r="A30" s="66"/>
      <c r="C30" s="96" t="str">
        <f ca="1">OFFSET(Z26,0,$Z$1)</f>
        <v xml:space="preserve">Kommentare: 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37"/>
      <c r="Q30" s="67"/>
      <c r="R30" s="66"/>
      <c r="S30" s="66"/>
      <c r="T30" s="66"/>
      <c r="U30" s="66"/>
      <c r="V30" s="66"/>
      <c r="W30" s="66"/>
      <c r="X30" s="66"/>
      <c r="Y30" s="66"/>
      <c r="Z30" s="72" t="s">
        <v>101</v>
      </c>
      <c r="AA30" s="72" t="s">
        <v>102</v>
      </c>
    </row>
    <row r="31" spans="1:27" x14ac:dyDescent="0.25">
      <c r="A31" s="66"/>
      <c r="B31" s="66"/>
      <c r="C31" s="66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37"/>
      <c r="Q31" s="67"/>
      <c r="R31" s="66"/>
      <c r="S31" s="66"/>
      <c r="T31" s="66"/>
      <c r="U31" s="66"/>
      <c r="V31" s="66"/>
      <c r="W31" s="66"/>
      <c r="X31" s="66"/>
      <c r="Y31" s="66"/>
    </row>
    <row r="32" spans="1:27" x14ac:dyDescent="0.25">
      <c r="A32" s="66"/>
      <c r="B32" s="66"/>
      <c r="C32" s="66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66"/>
      <c r="Q32" s="67"/>
      <c r="R32" s="66"/>
      <c r="S32" s="66"/>
      <c r="T32" s="66"/>
      <c r="U32" s="66"/>
      <c r="V32" s="66"/>
      <c r="W32" s="66"/>
      <c r="X32" s="66"/>
      <c r="Y32" s="66"/>
    </row>
    <row r="33" spans="1:25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7"/>
      <c r="R33" s="66"/>
      <c r="S33" s="66"/>
      <c r="T33" s="66"/>
      <c r="U33" s="66"/>
      <c r="V33" s="66"/>
      <c r="W33" s="66"/>
      <c r="X33" s="66"/>
      <c r="Y33" s="66"/>
    </row>
    <row r="36" spans="1:25" hidden="1" x14ac:dyDescent="0.25">
      <c r="B36" s="69" t="s">
        <v>103</v>
      </c>
    </row>
    <row r="37" spans="1:25" hidden="1" x14ac:dyDescent="0.25">
      <c r="B37" s="69">
        <f>SUM(D37:O53)</f>
        <v>0</v>
      </c>
      <c r="D37" s="98"/>
      <c r="E37" s="99">
        <f>IF(E13="",0,IF(OR((E13-D13)&lt;0.0207,(E13-D13)&gt;0.0209),1,0))</f>
        <v>0</v>
      </c>
      <c r="F37" s="99"/>
      <c r="G37" s="99"/>
      <c r="H37" s="99"/>
      <c r="I37" s="99"/>
      <c r="J37" s="99"/>
      <c r="K37" s="99"/>
      <c r="L37" s="99"/>
      <c r="M37" s="99"/>
      <c r="N37" s="99"/>
      <c r="O37" s="99"/>
    </row>
    <row r="38" spans="1:25" hidden="1" x14ac:dyDescent="0.25">
      <c r="D38" s="98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</row>
    <row r="39" spans="1:25" hidden="1" x14ac:dyDescent="0.25">
      <c r="B39" s="69" t="s">
        <v>104</v>
      </c>
      <c r="D39" s="98">
        <f>IF(D14="",0,IF(D14&lt;E13,1,0))</f>
        <v>0</v>
      </c>
      <c r="E39" s="99">
        <f t="shared" ref="E39:E52" si="1">IF(E14="",0,IF(OR((E14-D14)&lt;0.0207,(E14-D14)&gt;0.0209),1,0))</f>
        <v>0</v>
      </c>
      <c r="F39" s="99">
        <f>(ROUNDUP(F14,2)*100)-(ROUNDDOWN(F14,2)*100)</f>
        <v>0</v>
      </c>
      <c r="G39" s="99">
        <f>IF(G14&gt;F14,1,0)</f>
        <v>0</v>
      </c>
      <c r="H39" s="99">
        <f t="shared" ref="H39:N39" si="2">(ROUNDUP(H14,2)*100)-(ROUNDDOWN(H14,2)*100)</f>
        <v>0</v>
      </c>
      <c r="I39" s="99">
        <f>IF(I14&gt;H14,1,0)</f>
        <v>0</v>
      </c>
      <c r="J39" s="99">
        <f t="shared" si="2"/>
        <v>0</v>
      </c>
      <c r="K39" s="99">
        <f>IF(K14&gt;J14,1,0)</f>
        <v>0</v>
      </c>
      <c r="L39" s="99">
        <f t="shared" si="2"/>
        <v>0</v>
      </c>
      <c r="M39" s="99">
        <f>IF(M14&gt;L14,1,0)</f>
        <v>0</v>
      </c>
      <c r="N39" s="99">
        <f t="shared" si="2"/>
        <v>0</v>
      </c>
      <c r="O39" s="99">
        <f>IF(O14&gt;N14,1,0)</f>
        <v>0</v>
      </c>
    </row>
    <row r="40" spans="1:25" hidden="1" x14ac:dyDescent="0.25">
      <c r="B40" s="69">
        <f>SUM(F39:O53)</f>
        <v>0</v>
      </c>
      <c r="D40" s="98">
        <f>IF(D15="",0,IF(D15&lt;E14,1,0))</f>
        <v>0</v>
      </c>
      <c r="E40" s="99">
        <f t="shared" si="1"/>
        <v>0</v>
      </c>
      <c r="F40" s="99">
        <f t="shared" ref="F40:N53" si="3">(ROUNDUP(F15,2)*100)-(ROUNDDOWN(F15,2)*100)</f>
        <v>0</v>
      </c>
      <c r="G40" s="99">
        <f t="shared" ref="G40:I53" si="4">IF(G15&gt;F15,1,0)</f>
        <v>0</v>
      </c>
      <c r="H40" s="99">
        <f t="shared" si="3"/>
        <v>0</v>
      </c>
      <c r="I40" s="99">
        <f t="shared" si="4"/>
        <v>0</v>
      </c>
      <c r="J40" s="99">
        <f t="shared" si="3"/>
        <v>0</v>
      </c>
      <c r="K40" s="99">
        <f t="shared" ref="K40:K47" si="5">IF(K15&gt;J15,1,0)</f>
        <v>0</v>
      </c>
      <c r="L40" s="99">
        <f t="shared" si="3"/>
        <v>0</v>
      </c>
      <c r="M40" s="99">
        <f t="shared" ref="M40:M47" si="6">IF(M15&gt;L15,1,0)</f>
        <v>0</v>
      </c>
      <c r="N40" s="99">
        <f t="shared" si="3"/>
        <v>0</v>
      </c>
      <c r="O40" s="99">
        <f t="shared" ref="O40:O47" si="7">IF(O15&gt;N15,1,0)</f>
        <v>0</v>
      </c>
    </row>
    <row r="41" spans="1:25" hidden="1" x14ac:dyDescent="0.25">
      <c r="B41" s="69" t="s">
        <v>105</v>
      </c>
      <c r="D41" s="98">
        <f t="shared" ref="D41:D47" si="8">IF(D16="",0,IF(D16&lt;E15,1,0))</f>
        <v>0</v>
      </c>
      <c r="E41" s="99">
        <f t="shared" si="1"/>
        <v>0</v>
      </c>
      <c r="F41" s="99">
        <f t="shared" si="3"/>
        <v>0</v>
      </c>
      <c r="G41" s="99">
        <f t="shared" si="4"/>
        <v>0</v>
      </c>
      <c r="H41" s="99">
        <f t="shared" si="3"/>
        <v>0</v>
      </c>
      <c r="I41" s="99">
        <f t="shared" si="4"/>
        <v>0</v>
      </c>
      <c r="J41" s="99">
        <f t="shared" si="3"/>
        <v>0</v>
      </c>
      <c r="K41" s="99">
        <f t="shared" si="5"/>
        <v>0</v>
      </c>
      <c r="L41" s="99">
        <f t="shared" si="3"/>
        <v>0</v>
      </c>
      <c r="M41" s="99">
        <f t="shared" si="6"/>
        <v>0</v>
      </c>
      <c r="N41" s="99">
        <f t="shared" si="3"/>
        <v>0</v>
      </c>
      <c r="O41" s="99">
        <f t="shared" si="7"/>
        <v>0</v>
      </c>
    </row>
    <row r="42" spans="1:25" hidden="1" x14ac:dyDescent="0.25">
      <c r="B42" s="69">
        <f>SUM(D37:E53)</f>
        <v>0</v>
      </c>
      <c r="D42" s="98">
        <f t="shared" si="8"/>
        <v>0</v>
      </c>
      <c r="E42" s="99">
        <f t="shared" si="1"/>
        <v>0</v>
      </c>
      <c r="F42" s="99">
        <f t="shared" si="3"/>
        <v>0</v>
      </c>
      <c r="G42" s="99">
        <f t="shared" si="4"/>
        <v>0</v>
      </c>
      <c r="H42" s="99">
        <f t="shared" si="3"/>
        <v>0</v>
      </c>
      <c r="I42" s="99">
        <f t="shared" si="4"/>
        <v>0</v>
      </c>
      <c r="J42" s="99">
        <f t="shared" si="3"/>
        <v>0</v>
      </c>
      <c r="K42" s="99">
        <f t="shared" si="5"/>
        <v>0</v>
      </c>
      <c r="L42" s="99">
        <f t="shared" si="3"/>
        <v>0</v>
      </c>
      <c r="M42" s="99">
        <f t="shared" si="6"/>
        <v>0</v>
      </c>
      <c r="N42" s="99">
        <f t="shared" si="3"/>
        <v>0</v>
      </c>
      <c r="O42" s="99">
        <f t="shared" si="7"/>
        <v>0</v>
      </c>
    </row>
    <row r="43" spans="1:25" hidden="1" x14ac:dyDescent="0.25">
      <c r="D43" s="98">
        <f t="shared" si="8"/>
        <v>0</v>
      </c>
      <c r="E43" s="99">
        <f t="shared" si="1"/>
        <v>0</v>
      </c>
      <c r="F43" s="99">
        <f t="shared" si="3"/>
        <v>0</v>
      </c>
      <c r="G43" s="99">
        <f t="shared" si="4"/>
        <v>0</v>
      </c>
      <c r="H43" s="99">
        <f t="shared" si="3"/>
        <v>0</v>
      </c>
      <c r="I43" s="99">
        <f t="shared" si="4"/>
        <v>0</v>
      </c>
      <c r="J43" s="99">
        <f t="shared" si="3"/>
        <v>0</v>
      </c>
      <c r="K43" s="99">
        <f t="shared" si="5"/>
        <v>0</v>
      </c>
      <c r="L43" s="99">
        <f t="shared" si="3"/>
        <v>0</v>
      </c>
      <c r="M43" s="99">
        <f t="shared" si="6"/>
        <v>0</v>
      </c>
      <c r="N43" s="99">
        <f t="shared" si="3"/>
        <v>0</v>
      </c>
      <c r="O43" s="99">
        <f t="shared" si="7"/>
        <v>0</v>
      </c>
    </row>
    <row r="44" spans="1:25" hidden="1" x14ac:dyDescent="0.25">
      <c r="D44" s="98">
        <f t="shared" si="8"/>
        <v>0</v>
      </c>
      <c r="E44" s="99">
        <f t="shared" si="1"/>
        <v>0</v>
      </c>
      <c r="F44" s="99">
        <f t="shared" si="3"/>
        <v>0</v>
      </c>
      <c r="G44" s="99">
        <f t="shared" si="4"/>
        <v>0</v>
      </c>
      <c r="H44" s="99">
        <f t="shared" si="3"/>
        <v>0</v>
      </c>
      <c r="I44" s="99">
        <f t="shared" si="4"/>
        <v>0</v>
      </c>
      <c r="J44" s="99">
        <f t="shared" si="3"/>
        <v>0</v>
      </c>
      <c r="K44" s="99">
        <f t="shared" si="5"/>
        <v>0</v>
      </c>
      <c r="L44" s="99">
        <f t="shared" si="3"/>
        <v>0</v>
      </c>
      <c r="M44" s="99">
        <f t="shared" si="6"/>
        <v>0</v>
      </c>
      <c r="N44" s="99">
        <f t="shared" si="3"/>
        <v>0</v>
      </c>
      <c r="O44" s="99">
        <f t="shared" si="7"/>
        <v>0</v>
      </c>
    </row>
    <row r="45" spans="1:25" hidden="1" x14ac:dyDescent="0.25">
      <c r="D45" s="98">
        <f t="shared" si="8"/>
        <v>0</v>
      </c>
      <c r="E45" s="99">
        <f t="shared" si="1"/>
        <v>0</v>
      </c>
      <c r="F45" s="99">
        <f t="shared" si="3"/>
        <v>0</v>
      </c>
      <c r="G45" s="99">
        <f t="shared" si="4"/>
        <v>0</v>
      </c>
      <c r="H45" s="99">
        <f t="shared" si="3"/>
        <v>0</v>
      </c>
      <c r="I45" s="99">
        <f t="shared" si="4"/>
        <v>0</v>
      </c>
      <c r="J45" s="99">
        <f t="shared" si="3"/>
        <v>0</v>
      </c>
      <c r="K45" s="99">
        <f t="shared" si="5"/>
        <v>0</v>
      </c>
      <c r="L45" s="99">
        <f t="shared" si="3"/>
        <v>0</v>
      </c>
      <c r="M45" s="99">
        <f t="shared" si="6"/>
        <v>0</v>
      </c>
      <c r="N45" s="99">
        <f t="shared" si="3"/>
        <v>0</v>
      </c>
      <c r="O45" s="99">
        <f t="shared" si="7"/>
        <v>0</v>
      </c>
    </row>
    <row r="46" spans="1:25" hidden="1" x14ac:dyDescent="0.25">
      <c r="D46" s="98">
        <f t="shared" si="8"/>
        <v>0</v>
      </c>
      <c r="E46" s="99">
        <f t="shared" si="1"/>
        <v>0</v>
      </c>
      <c r="F46" s="99">
        <f t="shared" si="3"/>
        <v>0</v>
      </c>
      <c r="G46" s="99">
        <f t="shared" si="4"/>
        <v>0</v>
      </c>
      <c r="H46" s="99">
        <f t="shared" si="3"/>
        <v>0</v>
      </c>
      <c r="I46" s="99">
        <f t="shared" si="4"/>
        <v>0</v>
      </c>
      <c r="J46" s="99">
        <f t="shared" si="3"/>
        <v>0</v>
      </c>
      <c r="K46" s="99">
        <f t="shared" si="5"/>
        <v>0</v>
      </c>
      <c r="L46" s="99">
        <f t="shared" si="3"/>
        <v>0</v>
      </c>
      <c r="M46" s="99">
        <f t="shared" si="6"/>
        <v>0</v>
      </c>
      <c r="N46" s="99">
        <f t="shared" si="3"/>
        <v>0</v>
      </c>
      <c r="O46" s="99">
        <f t="shared" si="7"/>
        <v>0</v>
      </c>
    </row>
    <row r="47" spans="1:25" hidden="1" x14ac:dyDescent="0.25">
      <c r="D47" s="98">
        <f t="shared" si="8"/>
        <v>0</v>
      </c>
      <c r="E47" s="99">
        <f t="shared" si="1"/>
        <v>0</v>
      </c>
      <c r="F47" s="99">
        <f>(ROUNDUP(F22,2)*100)-(ROUNDDOWN(F22,2)*100)</f>
        <v>0</v>
      </c>
      <c r="G47" s="99">
        <f t="shared" si="4"/>
        <v>0</v>
      </c>
      <c r="H47" s="99">
        <f t="shared" si="3"/>
        <v>0</v>
      </c>
      <c r="I47" s="99">
        <f t="shared" si="4"/>
        <v>0</v>
      </c>
      <c r="J47" s="99">
        <f t="shared" si="3"/>
        <v>0</v>
      </c>
      <c r="K47" s="99">
        <f t="shared" si="5"/>
        <v>0</v>
      </c>
      <c r="L47" s="99">
        <f t="shared" si="3"/>
        <v>0</v>
      </c>
      <c r="M47" s="99">
        <f t="shared" si="6"/>
        <v>0</v>
      </c>
      <c r="N47" s="99">
        <f t="shared" si="3"/>
        <v>0</v>
      </c>
      <c r="O47" s="99">
        <f t="shared" si="7"/>
        <v>0</v>
      </c>
    </row>
    <row r="48" spans="1:25" hidden="1" x14ac:dyDescent="0.25">
      <c r="D48" s="98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</row>
    <row r="49" spans="3:16" hidden="1" x14ac:dyDescent="0.25">
      <c r="D49" s="98">
        <f>IF(D24="",0,IF((C24+D24)&lt;(C22+E22),1,0))</f>
        <v>0</v>
      </c>
      <c r="E49" s="99">
        <f t="shared" si="1"/>
        <v>0</v>
      </c>
      <c r="F49" s="99">
        <f>(ROUNDUP(F24,2)*100)-(ROUNDDOWN(F24,2)*100)</f>
        <v>0</v>
      </c>
      <c r="G49" s="99">
        <f t="shared" si="4"/>
        <v>0</v>
      </c>
      <c r="H49" s="99">
        <f t="shared" ref="H49:N49" si="9">(ROUNDUP(H24,2)*100)-(ROUNDDOWN(H24,2)*100)</f>
        <v>0</v>
      </c>
      <c r="I49" s="99">
        <f t="shared" si="4"/>
        <v>0</v>
      </c>
      <c r="J49" s="99">
        <f t="shared" si="9"/>
        <v>0</v>
      </c>
      <c r="K49" s="99">
        <f t="shared" ref="K49:K53" si="10">IF(K24&gt;J24,1,0)</f>
        <v>0</v>
      </c>
      <c r="L49" s="99">
        <f t="shared" si="9"/>
        <v>0</v>
      </c>
      <c r="M49" s="99">
        <f t="shared" ref="M49:M53" si="11">IF(M24&gt;L24,1,0)</f>
        <v>0</v>
      </c>
      <c r="N49" s="99">
        <f t="shared" si="9"/>
        <v>0</v>
      </c>
      <c r="O49" s="99">
        <f t="shared" ref="O49:O53" si="12">IF(O24&gt;N24,1,0)</f>
        <v>0</v>
      </c>
    </row>
    <row r="50" spans="3:16" hidden="1" x14ac:dyDescent="0.25">
      <c r="D50" s="98">
        <f>IF(D25="",0,IF((C25+D25)&lt;(C24+E24),1,0))</f>
        <v>0</v>
      </c>
      <c r="E50" s="99">
        <f t="shared" si="1"/>
        <v>0</v>
      </c>
      <c r="F50" s="99">
        <f t="shared" si="3"/>
        <v>0</v>
      </c>
      <c r="G50" s="99">
        <f t="shared" si="4"/>
        <v>0</v>
      </c>
      <c r="H50" s="99">
        <f t="shared" si="3"/>
        <v>0</v>
      </c>
      <c r="I50" s="99">
        <f t="shared" si="4"/>
        <v>0</v>
      </c>
      <c r="J50" s="99">
        <f t="shared" si="3"/>
        <v>0</v>
      </c>
      <c r="K50" s="99">
        <f t="shared" si="10"/>
        <v>0</v>
      </c>
      <c r="L50" s="99">
        <f t="shared" si="3"/>
        <v>0</v>
      </c>
      <c r="M50" s="99">
        <f t="shared" si="11"/>
        <v>0</v>
      </c>
      <c r="N50" s="99">
        <f t="shared" si="3"/>
        <v>0</v>
      </c>
      <c r="O50" s="99">
        <f t="shared" si="12"/>
        <v>0</v>
      </c>
    </row>
    <row r="51" spans="3:16" hidden="1" x14ac:dyDescent="0.25">
      <c r="D51" s="98">
        <f t="shared" ref="D51:D53" si="13">IF(D26="",0,IF((C26+D26)&lt;(C25+E25),1,0))</f>
        <v>0</v>
      </c>
      <c r="E51" s="99">
        <f t="shared" si="1"/>
        <v>0</v>
      </c>
      <c r="F51" s="99">
        <f t="shared" si="3"/>
        <v>0</v>
      </c>
      <c r="G51" s="99">
        <f t="shared" si="4"/>
        <v>0</v>
      </c>
      <c r="H51" s="99">
        <f t="shared" si="3"/>
        <v>0</v>
      </c>
      <c r="I51" s="99">
        <f t="shared" si="4"/>
        <v>0</v>
      </c>
      <c r="J51" s="99">
        <f t="shared" si="3"/>
        <v>0</v>
      </c>
      <c r="K51" s="99">
        <f t="shared" si="10"/>
        <v>0</v>
      </c>
      <c r="L51" s="99">
        <f t="shared" si="3"/>
        <v>0</v>
      </c>
      <c r="M51" s="99">
        <f t="shared" si="11"/>
        <v>0</v>
      </c>
      <c r="N51" s="99">
        <f t="shared" si="3"/>
        <v>0</v>
      </c>
      <c r="O51" s="99">
        <f t="shared" si="12"/>
        <v>0</v>
      </c>
    </row>
    <row r="52" spans="3:16" hidden="1" x14ac:dyDescent="0.25">
      <c r="D52" s="98">
        <f t="shared" si="13"/>
        <v>0</v>
      </c>
      <c r="E52" s="99">
        <f t="shared" si="1"/>
        <v>0</v>
      </c>
      <c r="F52" s="99">
        <f t="shared" si="3"/>
        <v>0</v>
      </c>
      <c r="G52" s="99">
        <f t="shared" si="4"/>
        <v>0</v>
      </c>
      <c r="H52" s="99">
        <f t="shared" si="3"/>
        <v>0</v>
      </c>
      <c r="I52" s="99">
        <f t="shared" si="4"/>
        <v>0</v>
      </c>
      <c r="J52" s="99">
        <f t="shared" si="3"/>
        <v>0</v>
      </c>
      <c r="K52" s="99">
        <f t="shared" si="10"/>
        <v>0</v>
      </c>
      <c r="L52" s="99">
        <f t="shared" si="3"/>
        <v>0</v>
      </c>
      <c r="M52" s="99">
        <f t="shared" si="11"/>
        <v>0</v>
      </c>
      <c r="N52" s="99">
        <f t="shared" si="3"/>
        <v>0</v>
      </c>
      <c r="O52" s="99">
        <f t="shared" si="12"/>
        <v>0</v>
      </c>
    </row>
    <row r="53" spans="3:16" hidden="1" x14ac:dyDescent="0.25">
      <c r="D53" s="98">
        <f t="shared" si="13"/>
        <v>0</v>
      </c>
      <c r="E53" s="99">
        <f>IF(E28="",0,IF(OR((E28-D28)&lt;0.0207,(E28-D28)&gt;0.0209),1,0))</f>
        <v>0</v>
      </c>
      <c r="F53" s="99">
        <f>(ROUNDUP(F28,2)*100)-(ROUNDDOWN(F28,2)*100)</f>
        <v>0</v>
      </c>
      <c r="G53" s="99">
        <f t="shared" si="4"/>
        <v>0</v>
      </c>
      <c r="H53" s="99">
        <f t="shared" si="3"/>
        <v>0</v>
      </c>
      <c r="I53" s="99">
        <f t="shared" si="4"/>
        <v>0</v>
      </c>
      <c r="J53" s="99">
        <f t="shared" si="3"/>
        <v>0</v>
      </c>
      <c r="K53" s="99">
        <f t="shared" si="10"/>
        <v>0</v>
      </c>
      <c r="L53" s="99">
        <f t="shared" si="3"/>
        <v>0</v>
      </c>
      <c r="M53" s="99">
        <f t="shared" si="11"/>
        <v>0</v>
      </c>
      <c r="N53" s="99">
        <f t="shared" si="3"/>
        <v>0</v>
      </c>
      <c r="O53" s="99">
        <f t="shared" si="12"/>
        <v>0</v>
      </c>
    </row>
    <row r="54" spans="3:16" hidden="1" x14ac:dyDescent="0.25"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</row>
    <row r="55" spans="3:16" hidden="1" x14ac:dyDescent="0.25"/>
    <row r="56" spans="3:16" hidden="1" x14ac:dyDescent="0.25"/>
    <row r="57" spans="3:16" hidden="1" x14ac:dyDescent="0.25"/>
    <row r="58" spans="3:16" hidden="1" x14ac:dyDescent="0.25">
      <c r="C58" s="69" t="s">
        <v>106</v>
      </c>
    </row>
    <row r="59" spans="3:16" hidden="1" x14ac:dyDescent="0.25"/>
    <row r="60" spans="3:16" hidden="1" x14ac:dyDescent="0.25">
      <c r="E60" s="69" t="s">
        <v>107</v>
      </c>
      <c r="F60" s="99" t="s">
        <v>108</v>
      </c>
      <c r="H60" s="99" t="s">
        <v>109</v>
      </c>
      <c r="J60" s="99" t="s">
        <v>110</v>
      </c>
      <c r="L60" s="99" t="s">
        <v>111</v>
      </c>
      <c r="N60" s="99" t="s">
        <v>112</v>
      </c>
      <c r="P60" s="99"/>
    </row>
    <row r="61" spans="3:16" hidden="1" x14ac:dyDescent="0.25">
      <c r="F61" s="99" t="s">
        <v>113</v>
      </c>
      <c r="H61" s="99" t="s">
        <v>114</v>
      </c>
      <c r="J61" s="99" t="s">
        <v>115</v>
      </c>
      <c r="L61" s="99" t="s">
        <v>116</v>
      </c>
      <c r="N61" s="99" t="s">
        <v>117</v>
      </c>
      <c r="P61" s="99"/>
    </row>
    <row r="62" spans="3:16" hidden="1" x14ac:dyDescent="0.25">
      <c r="E62" s="69">
        <v>13</v>
      </c>
      <c r="F62" s="98">
        <f t="shared" ref="F62:F76" ca="1" si="14">IFERROR(IF(INDIRECT(F$61&amp;$E62)="",-999,INDIRECT(F$61&amp;$E62)*1),-999)</f>
        <v>-999</v>
      </c>
      <c r="H62" s="98">
        <f t="shared" ref="H62:H76" ca="1" si="15">IFERROR(IF(INDIRECT(H$61&amp;$E62)="",-999,INDIRECT(H$61&amp;$E62)*1),-999)</f>
        <v>-999</v>
      </c>
      <c r="J62" s="98">
        <f t="shared" ref="J62:J76" ca="1" si="16">IFERROR(IF(INDIRECT(J$61&amp;$E62)="",-999,INDIRECT(J$61&amp;$E62)*1),-999)</f>
        <v>-999</v>
      </c>
      <c r="L62" s="98">
        <f t="shared" ref="L62:L76" ca="1" si="17">IFERROR(IF(INDIRECT(L$61&amp;$E62)="",-999,INDIRECT(L$61&amp;$E62)*1),-999)</f>
        <v>-999</v>
      </c>
      <c r="N62" s="98">
        <f t="shared" ref="N62:N76" ca="1" si="18">IFERROR(IF(INDIRECT(N$61&amp;$E62)="",-999,INDIRECT(N$61&amp;$E62)*1),-999)</f>
        <v>-999</v>
      </c>
      <c r="P62" s="99"/>
    </row>
    <row r="63" spans="3:16" hidden="1" x14ac:dyDescent="0.25">
      <c r="E63" s="69">
        <v>14</v>
      </c>
      <c r="F63" s="98">
        <f t="shared" ca="1" si="14"/>
        <v>-999</v>
      </c>
      <c r="H63" s="98">
        <f t="shared" ca="1" si="15"/>
        <v>-999</v>
      </c>
      <c r="J63" s="98">
        <f t="shared" ca="1" si="16"/>
        <v>-999</v>
      </c>
      <c r="L63" s="98">
        <f t="shared" ca="1" si="17"/>
        <v>-999</v>
      </c>
      <c r="N63" s="98">
        <f t="shared" ca="1" si="18"/>
        <v>-999</v>
      </c>
      <c r="P63" s="99"/>
    </row>
    <row r="64" spans="3:16" hidden="1" x14ac:dyDescent="0.25">
      <c r="E64" s="69">
        <v>15</v>
      </c>
      <c r="F64" s="98">
        <f t="shared" ca="1" si="14"/>
        <v>-999</v>
      </c>
      <c r="H64" s="98">
        <f t="shared" ca="1" si="15"/>
        <v>-999</v>
      </c>
      <c r="J64" s="98">
        <f t="shared" ca="1" si="16"/>
        <v>-999</v>
      </c>
      <c r="L64" s="98">
        <f t="shared" ca="1" si="17"/>
        <v>-999</v>
      </c>
      <c r="N64" s="98">
        <f t="shared" ca="1" si="18"/>
        <v>-999</v>
      </c>
      <c r="P64" s="99"/>
    </row>
    <row r="65" spans="4:16" hidden="1" x14ac:dyDescent="0.25">
      <c r="E65" s="69">
        <v>16</v>
      </c>
      <c r="F65" s="98">
        <f t="shared" ca="1" si="14"/>
        <v>-999</v>
      </c>
      <c r="H65" s="98">
        <f t="shared" ca="1" si="15"/>
        <v>-999</v>
      </c>
      <c r="J65" s="98">
        <f t="shared" ca="1" si="16"/>
        <v>-999</v>
      </c>
      <c r="L65" s="98">
        <f t="shared" ca="1" si="17"/>
        <v>-999</v>
      </c>
      <c r="N65" s="98">
        <f t="shared" ca="1" si="18"/>
        <v>-999</v>
      </c>
      <c r="P65" s="99"/>
    </row>
    <row r="66" spans="4:16" hidden="1" x14ac:dyDescent="0.25">
      <c r="E66" s="69">
        <v>17</v>
      </c>
      <c r="F66" s="98">
        <f t="shared" ca="1" si="14"/>
        <v>-999</v>
      </c>
      <c r="H66" s="98">
        <f t="shared" ca="1" si="15"/>
        <v>-999</v>
      </c>
      <c r="J66" s="98">
        <f t="shared" ca="1" si="16"/>
        <v>-999</v>
      </c>
      <c r="L66" s="98">
        <f t="shared" ca="1" si="17"/>
        <v>-999</v>
      </c>
      <c r="N66" s="98">
        <f t="shared" ca="1" si="18"/>
        <v>-999</v>
      </c>
      <c r="P66" s="99"/>
    </row>
    <row r="67" spans="4:16" hidden="1" x14ac:dyDescent="0.25">
      <c r="E67" s="69">
        <v>18</v>
      </c>
      <c r="F67" s="98">
        <f t="shared" ca="1" si="14"/>
        <v>-999</v>
      </c>
      <c r="H67" s="98">
        <f t="shared" ca="1" si="15"/>
        <v>-999</v>
      </c>
      <c r="J67" s="98">
        <f t="shared" ca="1" si="16"/>
        <v>-999</v>
      </c>
      <c r="L67" s="98">
        <f t="shared" ca="1" si="17"/>
        <v>-999</v>
      </c>
      <c r="N67" s="98">
        <f t="shared" ca="1" si="18"/>
        <v>-999</v>
      </c>
      <c r="P67" s="99"/>
    </row>
    <row r="68" spans="4:16" hidden="1" x14ac:dyDescent="0.25">
      <c r="E68" s="69">
        <v>19</v>
      </c>
      <c r="F68" s="98">
        <f t="shared" ca="1" si="14"/>
        <v>-999</v>
      </c>
      <c r="H68" s="98">
        <f t="shared" ca="1" si="15"/>
        <v>-999</v>
      </c>
      <c r="J68" s="98">
        <f t="shared" ca="1" si="16"/>
        <v>-999</v>
      </c>
      <c r="L68" s="98">
        <f t="shared" ca="1" si="17"/>
        <v>-999</v>
      </c>
      <c r="N68" s="98">
        <f t="shared" ca="1" si="18"/>
        <v>-999</v>
      </c>
      <c r="P68" s="99"/>
    </row>
    <row r="69" spans="4:16" hidden="1" x14ac:dyDescent="0.25">
      <c r="E69" s="69">
        <v>20</v>
      </c>
      <c r="F69" s="98">
        <f t="shared" ca="1" si="14"/>
        <v>-999</v>
      </c>
      <c r="H69" s="98">
        <f t="shared" ca="1" si="15"/>
        <v>-999</v>
      </c>
      <c r="J69" s="98">
        <f t="shared" ca="1" si="16"/>
        <v>-999</v>
      </c>
      <c r="L69" s="98">
        <f t="shared" ca="1" si="17"/>
        <v>-999</v>
      </c>
      <c r="N69" s="98">
        <f t="shared" ca="1" si="18"/>
        <v>-999</v>
      </c>
      <c r="P69" s="99"/>
    </row>
    <row r="70" spans="4:16" hidden="1" x14ac:dyDescent="0.25">
      <c r="E70" s="69">
        <v>21</v>
      </c>
      <c r="F70" s="98">
        <f t="shared" ca="1" si="14"/>
        <v>-999</v>
      </c>
      <c r="H70" s="98">
        <f t="shared" ca="1" si="15"/>
        <v>-999</v>
      </c>
      <c r="J70" s="98">
        <f t="shared" ca="1" si="16"/>
        <v>-999</v>
      </c>
      <c r="L70" s="98">
        <f t="shared" ca="1" si="17"/>
        <v>-999</v>
      </c>
      <c r="N70" s="98">
        <f t="shared" ca="1" si="18"/>
        <v>-999</v>
      </c>
      <c r="P70" s="99"/>
    </row>
    <row r="71" spans="4:16" hidden="1" x14ac:dyDescent="0.25">
      <c r="E71" s="69">
        <v>22</v>
      </c>
      <c r="F71" s="98">
        <f t="shared" ca="1" si="14"/>
        <v>-999</v>
      </c>
      <c r="H71" s="98">
        <f t="shared" ca="1" si="15"/>
        <v>-999</v>
      </c>
      <c r="J71" s="98">
        <f t="shared" ca="1" si="16"/>
        <v>-999</v>
      </c>
      <c r="L71" s="98">
        <f t="shared" ca="1" si="17"/>
        <v>-999</v>
      </c>
      <c r="N71" s="98">
        <f t="shared" ca="1" si="18"/>
        <v>-999</v>
      </c>
      <c r="P71" s="99"/>
    </row>
    <row r="72" spans="4:16" hidden="1" x14ac:dyDescent="0.25">
      <c r="E72" s="69">
        <v>24</v>
      </c>
      <c r="F72" s="98">
        <f t="shared" ca="1" si="14"/>
        <v>-999</v>
      </c>
      <c r="H72" s="98">
        <f t="shared" ca="1" si="15"/>
        <v>-999</v>
      </c>
      <c r="J72" s="98">
        <f t="shared" ca="1" si="16"/>
        <v>-999</v>
      </c>
      <c r="L72" s="98">
        <f t="shared" ca="1" si="17"/>
        <v>-999</v>
      </c>
      <c r="N72" s="98">
        <f t="shared" ca="1" si="18"/>
        <v>-999</v>
      </c>
      <c r="P72" s="99"/>
    </row>
    <row r="73" spans="4:16" hidden="1" x14ac:dyDescent="0.25">
      <c r="E73" s="69">
        <v>25</v>
      </c>
      <c r="F73" s="98">
        <f t="shared" ca="1" si="14"/>
        <v>-999</v>
      </c>
      <c r="H73" s="98">
        <f t="shared" ca="1" si="15"/>
        <v>-999</v>
      </c>
      <c r="J73" s="98">
        <f t="shared" ca="1" si="16"/>
        <v>-999</v>
      </c>
      <c r="L73" s="98">
        <f t="shared" ca="1" si="17"/>
        <v>-999</v>
      </c>
      <c r="N73" s="98">
        <f t="shared" ca="1" si="18"/>
        <v>-999</v>
      </c>
      <c r="P73" s="99"/>
    </row>
    <row r="74" spans="4:16" hidden="1" x14ac:dyDescent="0.25">
      <c r="E74" s="69">
        <v>26</v>
      </c>
      <c r="F74" s="98">
        <f t="shared" ca="1" si="14"/>
        <v>-999</v>
      </c>
      <c r="H74" s="98">
        <f t="shared" ca="1" si="15"/>
        <v>-999</v>
      </c>
      <c r="J74" s="98">
        <f t="shared" ca="1" si="16"/>
        <v>-999</v>
      </c>
      <c r="L74" s="98">
        <f t="shared" ca="1" si="17"/>
        <v>-999</v>
      </c>
      <c r="N74" s="98">
        <f t="shared" ca="1" si="18"/>
        <v>-999</v>
      </c>
      <c r="P74" s="99"/>
    </row>
    <row r="75" spans="4:16" hidden="1" x14ac:dyDescent="0.25">
      <c r="E75" s="69">
        <v>27</v>
      </c>
      <c r="F75" s="98">
        <f t="shared" ca="1" si="14"/>
        <v>-999</v>
      </c>
      <c r="H75" s="98">
        <f t="shared" ca="1" si="15"/>
        <v>-999</v>
      </c>
      <c r="J75" s="98">
        <f t="shared" ca="1" si="16"/>
        <v>-999</v>
      </c>
      <c r="L75" s="98">
        <f t="shared" ca="1" si="17"/>
        <v>-999</v>
      </c>
      <c r="N75" s="98">
        <f t="shared" ca="1" si="18"/>
        <v>-999</v>
      </c>
      <c r="P75" s="99"/>
    </row>
    <row r="76" spans="4:16" hidden="1" x14ac:dyDescent="0.25">
      <c r="E76" s="69">
        <v>28</v>
      </c>
      <c r="F76" s="98">
        <f t="shared" ca="1" si="14"/>
        <v>-999</v>
      </c>
      <c r="H76" s="98">
        <f t="shared" ca="1" si="15"/>
        <v>-999</v>
      </c>
      <c r="J76" s="98">
        <f t="shared" ca="1" si="16"/>
        <v>-999</v>
      </c>
      <c r="L76" s="98">
        <f t="shared" ca="1" si="17"/>
        <v>-999</v>
      </c>
      <c r="N76" s="98">
        <f t="shared" ca="1" si="18"/>
        <v>-999</v>
      </c>
      <c r="P76" s="99"/>
    </row>
    <row r="77" spans="4:16" hidden="1" x14ac:dyDescent="0.25"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</row>
    <row r="78" spans="4:16" hidden="1" x14ac:dyDescent="0.25"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</row>
    <row r="79" spans="4:16" hidden="1" x14ac:dyDescent="0.25"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</row>
    <row r="80" spans="4:16" x14ac:dyDescent="0.25">
      <c r="I80" s="99"/>
      <c r="J80" s="99"/>
      <c r="K80" s="99"/>
      <c r="L80" s="99"/>
      <c r="M80" s="99"/>
      <c r="N80" s="99"/>
      <c r="O80" s="99"/>
      <c r="P80" s="99"/>
    </row>
    <row r="81" spans="9:16" x14ac:dyDescent="0.25">
      <c r="I81" s="99"/>
      <c r="J81" s="99"/>
      <c r="K81" s="99"/>
      <c r="L81" s="99"/>
      <c r="M81" s="99"/>
      <c r="N81" s="99"/>
      <c r="O81" s="99"/>
      <c r="P81" s="99"/>
    </row>
  </sheetData>
  <sheetProtection password="C72E" sheet="1" objects="1" scenarios="1"/>
  <mergeCells count="16">
    <mergeCell ref="N9:O9"/>
    <mergeCell ref="H2:M2"/>
    <mergeCell ref="D4:M4"/>
    <mergeCell ref="D9:E9"/>
    <mergeCell ref="F9:G9"/>
    <mergeCell ref="H9:I9"/>
    <mergeCell ref="J9:K9"/>
    <mergeCell ref="L9:M9"/>
    <mergeCell ref="Q17:Y17"/>
    <mergeCell ref="D30:O32"/>
    <mergeCell ref="F10:G10"/>
    <mergeCell ref="H10:I10"/>
    <mergeCell ref="J10:K10"/>
    <mergeCell ref="L10:M10"/>
    <mergeCell ref="N10:O10"/>
    <mergeCell ref="Q16:Y16"/>
  </mergeCells>
  <conditionalFormatting sqref="F14">
    <cfRule type="expression" dxfId="56" priority="26">
      <formula>F39&gt;0</formula>
    </cfRule>
  </conditionalFormatting>
  <conditionalFormatting sqref="F15:F22">
    <cfRule type="expression" dxfId="55" priority="25">
      <formula>F40&gt;0</formula>
    </cfRule>
  </conditionalFormatting>
  <conditionalFormatting sqref="H14:H22">
    <cfRule type="expression" dxfId="54" priority="24">
      <formula>H39&gt;0</formula>
    </cfRule>
  </conditionalFormatting>
  <conditionalFormatting sqref="G14">
    <cfRule type="expression" dxfId="53" priority="20">
      <formula>G39&gt;0</formula>
    </cfRule>
  </conditionalFormatting>
  <conditionalFormatting sqref="G15:G22">
    <cfRule type="expression" dxfId="52" priority="19">
      <formula>G40&gt;0</formula>
    </cfRule>
  </conditionalFormatting>
  <conditionalFormatting sqref="I14:I22">
    <cfRule type="expression" dxfId="51" priority="18">
      <formula>I39&gt;0</formula>
    </cfRule>
  </conditionalFormatting>
  <conditionalFormatting sqref="M14">
    <cfRule type="expression" dxfId="50" priority="14">
      <formula>M39&gt;0</formula>
    </cfRule>
  </conditionalFormatting>
  <conditionalFormatting sqref="M15:M22">
    <cfRule type="expression" dxfId="49" priority="13">
      <formula>M40&gt;0</formula>
    </cfRule>
  </conditionalFormatting>
  <conditionalFormatting sqref="O14">
    <cfRule type="expression" dxfId="48" priority="12">
      <formula>O39&gt;0</formula>
    </cfRule>
  </conditionalFormatting>
  <conditionalFormatting sqref="O15:O22">
    <cfRule type="expression" dxfId="47" priority="11">
      <formula>O40&gt;0</formula>
    </cfRule>
  </conditionalFormatting>
  <conditionalFormatting sqref="D13">
    <cfRule type="expression" dxfId="46" priority="10">
      <formula>D37&gt;0</formula>
    </cfRule>
  </conditionalFormatting>
  <conditionalFormatting sqref="E13">
    <cfRule type="expression" dxfId="45" priority="9">
      <formula>E37&gt;0</formula>
    </cfRule>
  </conditionalFormatting>
  <conditionalFormatting sqref="D14:D22">
    <cfRule type="expression" dxfId="44" priority="8">
      <formula>D39&gt;0</formula>
    </cfRule>
  </conditionalFormatting>
  <conditionalFormatting sqref="E14:E22">
    <cfRule type="expression" dxfId="43" priority="7">
      <formula>E39&gt;0</formula>
    </cfRule>
  </conditionalFormatting>
  <conditionalFormatting sqref="D24:D28">
    <cfRule type="expression" dxfId="42" priority="6">
      <formula>D49&gt;0</formula>
    </cfRule>
  </conditionalFormatting>
  <conditionalFormatting sqref="E24:E28">
    <cfRule type="expression" dxfId="41" priority="5">
      <formula>E49&gt;0</formula>
    </cfRule>
  </conditionalFormatting>
  <conditionalFormatting sqref="N2 H2">
    <cfRule type="containsText" dxfId="40" priority="4" operator="containsText" text="!">
      <formula>NOT(ISERROR(SEARCH("!",H2)))</formula>
    </cfRule>
  </conditionalFormatting>
  <conditionalFormatting sqref="Q16:Y17">
    <cfRule type="containsText" dxfId="39" priority="3" operator="containsText" text="!">
      <formula>NOT(ISERROR(SEARCH("!",Q16)))</formula>
    </cfRule>
  </conditionalFormatting>
  <conditionalFormatting sqref="J14:J22">
    <cfRule type="expression" dxfId="38" priority="2">
      <formula>J39&gt;0</formula>
    </cfRule>
  </conditionalFormatting>
  <conditionalFormatting sqref="K14:K22">
    <cfRule type="expression" dxfId="37" priority="1">
      <formula>K39&gt;0</formula>
    </cfRule>
  </conditionalFormatting>
  <dataValidations count="1">
    <dataValidation type="decimal" allowBlank="1" showInputMessage="1" showErrorMessage="1" sqref="F14:O28" xr:uid="{00000000-0002-0000-0200-000000000000}">
      <formula1>0</formula1>
      <formula2>1000</formula2>
    </dataValidation>
  </dataValidations>
  <pageMargins left="0.70866141732283472" right="0.70866141732283472" top="0.78740157480314965" bottom="0.78740157480314965" header="0.31496062992125984" footer="0.31496062992125984"/>
  <pageSetup paperSize="9" scale="8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1"/>
  <sheetViews>
    <sheetView zoomScaleNormal="100" zoomScaleSheetLayoutView="85" workbookViewId="0">
      <selection activeCell="D13" sqref="D13"/>
    </sheetView>
  </sheetViews>
  <sheetFormatPr baseColWidth="10" defaultColWidth="11.42578125" defaultRowHeight="15" x14ac:dyDescent="0.25"/>
  <cols>
    <col min="1" max="1" width="3.5703125" style="69" customWidth="1"/>
    <col min="2" max="15" width="11.42578125" style="69" customWidth="1"/>
    <col min="16" max="16" width="4.5703125" style="69" customWidth="1"/>
    <col min="17" max="17" width="11.42578125" style="97" customWidth="1"/>
    <col min="18" max="25" width="11.42578125" style="69" customWidth="1"/>
    <col min="26" max="27" width="62.7109375" style="72" hidden="1" customWidth="1"/>
    <col min="28" max="34" width="11.42578125" style="69" customWidth="1"/>
    <col min="35" max="16384" width="11.42578125" style="69"/>
  </cols>
  <sheetData>
    <row r="1" spans="1:27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66"/>
      <c r="S1" s="66"/>
      <c r="T1" s="66"/>
      <c r="U1" s="66"/>
      <c r="V1" s="66"/>
      <c r="W1" s="66"/>
      <c r="X1" s="66"/>
      <c r="Y1" s="66"/>
      <c r="Z1" s="68">
        <f>Information!U2</f>
        <v>0</v>
      </c>
      <c r="AA1" s="68"/>
    </row>
    <row r="2" spans="1:27" ht="31.5" x14ac:dyDescent="0.5">
      <c r="A2" s="66"/>
      <c r="B2" s="168" t="str">
        <f ca="1">OFFSET(Z2,0,$Z$1)</f>
        <v>Messergebnisse für Randbedingungen</v>
      </c>
      <c r="C2" s="168"/>
      <c r="D2" s="168"/>
      <c r="E2" s="168"/>
      <c r="F2" s="168"/>
      <c r="G2" s="168"/>
      <c r="H2" s="168"/>
      <c r="I2" s="172" t="str">
        <f ca="1">IF(B37&gt;0,OFFSET(Z5,0,$Z$1),"")</f>
        <v/>
      </c>
      <c r="J2" s="172"/>
      <c r="K2" s="172"/>
      <c r="L2" s="172"/>
      <c r="M2" s="172"/>
      <c r="N2" s="115"/>
      <c r="O2" s="71" t="str">
        <f ca="1">Information!S4</f>
        <v>25G</v>
      </c>
      <c r="P2" s="66"/>
      <c r="Q2" s="67"/>
      <c r="R2" s="66"/>
      <c r="S2" s="66"/>
      <c r="T2" s="66"/>
      <c r="U2" s="66"/>
      <c r="V2" s="66"/>
      <c r="W2" s="66"/>
      <c r="X2" s="66"/>
      <c r="Z2" s="72" t="s">
        <v>127</v>
      </c>
      <c r="AA2" s="72" t="s">
        <v>128</v>
      </c>
    </row>
    <row r="3" spans="1:27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37"/>
      <c r="Q3" s="73"/>
      <c r="R3" s="66"/>
      <c r="S3" s="66"/>
      <c r="T3" s="66"/>
      <c r="U3" s="66"/>
      <c r="V3" s="66"/>
      <c r="W3" s="66"/>
      <c r="X3" s="66"/>
      <c r="Y3" s="66"/>
      <c r="Z3" s="72" t="s">
        <v>17</v>
      </c>
      <c r="AA3" s="72" t="s">
        <v>51</v>
      </c>
    </row>
    <row r="4" spans="1:27" x14ac:dyDescent="0.25">
      <c r="A4" s="66"/>
      <c r="B4" s="66" t="str">
        <f ca="1">OFFSET(Z3,0,$Z$1)</f>
        <v>Teilnehmer:</v>
      </c>
      <c r="C4" s="66"/>
      <c r="D4" s="161">
        <f ca="1">Information!S8</f>
        <v>0</v>
      </c>
      <c r="E4" s="161"/>
      <c r="F4" s="161"/>
      <c r="G4" s="161"/>
      <c r="H4" s="161"/>
      <c r="I4" s="161"/>
      <c r="J4" s="161"/>
      <c r="K4" s="161"/>
      <c r="L4" s="161"/>
      <c r="M4" s="161"/>
      <c r="N4" s="74" t="str">
        <f ca="1">Information!C11</f>
        <v>ID-Code:</v>
      </c>
      <c r="O4" s="75">
        <f ca="1">Information!S11</f>
        <v>0</v>
      </c>
      <c r="P4" s="37"/>
      <c r="Q4" s="67"/>
      <c r="R4" s="66"/>
      <c r="S4" s="66"/>
      <c r="T4" s="66"/>
      <c r="U4" s="66"/>
      <c r="V4" s="66"/>
      <c r="W4" s="66"/>
      <c r="X4" s="66"/>
      <c r="Y4" s="66"/>
      <c r="Z4" s="72" t="s">
        <v>52</v>
      </c>
      <c r="AA4" s="72" t="s">
        <v>53</v>
      </c>
    </row>
    <row r="5" spans="1:27" x14ac:dyDescent="0.25">
      <c r="A5" s="66"/>
      <c r="B5" s="66" t="str">
        <f ca="1">OFFSET(Z4,0,$Z$1)</f>
        <v>Standort:</v>
      </c>
      <c r="C5" s="66"/>
      <c r="D5" s="76">
        <f ca="1">Information!S9</f>
        <v>0</v>
      </c>
      <c r="E5" s="76"/>
      <c r="F5" s="76"/>
      <c r="G5" s="76"/>
      <c r="H5" s="76"/>
      <c r="I5" s="76"/>
      <c r="J5" s="76"/>
      <c r="K5" s="76"/>
      <c r="L5" s="76"/>
      <c r="M5" s="76"/>
      <c r="N5" s="66"/>
      <c r="O5" s="66"/>
      <c r="P5" s="37"/>
      <c r="Q5" s="67"/>
      <c r="R5" s="66"/>
      <c r="S5" s="66"/>
      <c r="T5" s="66"/>
      <c r="U5" s="66"/>
      <c r="V5" s="66"/>
      <c r="W5" s="66"/>
      <c r="X5" s="66"/>
      <c r="Y5" s="66"/>
      <c r="Z5" s="72" t="s">
        <v>54</v>
      </c>
      <c r="AA5" s="72" t="s">
        <v>55</v>
      </c>
    </row>
    <row r="6" spans="1:27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37"/>
      <c r="Q6" s="67"/>
      <c r="R6" s="66"/>
      <c r="S6" s="66"/>
      <c r="T6" s="66"/>
      <c r="U6" s="66"/>
      <c r="V6" s="66"/>
      <c r="W6" s="66"/>
      <c r="X6" s="66"/>
      <c r="Y6" s="66"/>
      <c r="Z6" s="72" t="s">
        <v>129</v>
      </c>
      <c r="AA6" s="72" t="s">
        <v>130</v>
      </c>
    </row>
    <row r="7" spans="1:27" x14ac:dyDescent="0.25">
      <c r="A7" s="66"/>
      <c r="B7" s="77" t="str">
        <f ca="1">OFFSET(Z6,0,$Z$1)</f>
        <v>Bitte tragen Sie in dieser Tabelle zu jedem Messtag den Zeitraum der Messungen, den jeweiligen Messwert und die zugehörige erweiterte Messunsicherheit U (95%) ein.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37"/>
      <c r="Q7" s="67"/>
      <c r="R7" s="66"/>
      <c r="S7" s="66"/>
      <c r="T7" s="66"/>
      <c r="U7" s="66"/>
      <c r="V7" s="66"/>
      <c r="W7" s="66"/>
      <c r="X7" s="66"/>
      <c r="Y7" s="66"/>
      <c r="Z7" s="72" t="s">
        <v>131</v>
      </c>
      <c r="AA7" s="72" t="s">
        <v>59</v>
      </c>
    </row>
    <row r="8" spans="1:27" x14ac:dyDescent="0.25">
      <c r="A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37"/>
      <c r="Q8" s="78" t="str">
        <f ca="1">Information!I1</f>
        <v>Hinweise zum Ausfüllen:</v>
      </c>
      <c r="R8" s="66"/>
      <c r="S8" s="66"/>
      <c r="T8" s="66"/>
      <c r="U8" s="66"/>
      <c r="V8" s="66"/>
      <c r="W8" s="66"/>
      <c r="X8" s="66"/>
      <c r="Y8" s="66"/>
      <c r="Z8" s="72" t="s">
        <v>132</v>
      </c>
      <c r="AA8" s="72" t="s">
        <v>133</v>
      </c>
    </row>
    <row r="9" spans="1:27" s="82" customFormat="1" ht="27.75" customHeight="1" x14ac:dyDescent="0.25">
      <c r="A9" s="76"/>
      <c r="B9" s="104" t="str">
        <f ca="1">OFFSET(Z7,0,$Z$1)</f>
        <v>Messtag</v>
      </c>
      <c r="C9" s="104" t="str">
        <f ca="1">OFFSET(Z9,0,$Z$1)</f>
        <v>Datum</v>
      </c>
      <c r="D9" s="169" t="str">
        <f ca="1">OFFSET(Z10,0,$Z$1)</f>
        <v>Messzeitraum</v>
      </c>
      <c r="E9" s="169"/>
      <c r="F9" s="165" t="str">
        <f ca="1">OFFSET(Z14,0,$Z$1)</f>
        <v>Volumenstrom</v>
      </c>
      <c r="G9" s="166"/>
      <c r="H9" s="170" t="str">
        <f ca="1">OFFSET(Z15,0,$Z$1)</f>
        <v>Mittlere Strömungs-geschwindigkeit</v>
      </c>
      <c r="I9" s="171"/>
      <c r="J9" s="165" t="str">
        <f ca="1">OFFSET(Z16,0,$Z$1)</f>
        <v>Abgastemperatur</v>
      </c>
      <c r="K9" s="166"/>
      <c r="L9" s="165" t="str">
        <f ca="1">OFFSET(Z17,0,$Z$1)</f>
        <v>Wassergehalt</v>
      </c>
      <c r="M9" s="166"/>
      <c r="N9" s="165" t="str">
        <f ca="1">OFFSET(Z18,0,$Z$1)</f>
        <v>Statischer Druck</v>
      </c>
      <c r="O9" s="166"/>
      <c r="P9" s="76"/>
      <c r="Q9" s="76"/>
      <c r="R9" s="81"/>
      <c r="S9" s="75"/>
      <c r="T9" s="76"/>
      <c r="U9" s="76"/>
      <c r="V9" s="76"/>
      <c r="W9" s="76"/>
      <c r="X9" s="76"/>
      <c r="Y9" s="76"/>
      <c r="Z9" s="72" t="s">
        <v>65</v>
      </c>
      <c r="AA9" s="72" t="s">
        <v>66</v>
      </c>
    </row>
    <row r="10" spans="1:27" s="82" customFormat="1" x14ac:dyDescent="0.25">
      <c r="A10" s="76"/>
      <c r="B10" s="79" t="str">
        <f ca="1">OFFSET(Z8,0,$Z$1)</f>
        <v xml:space="preserve"> </v>
      </c>
      <c r="C10" s="79"/>
      <c r="D10" s="79"/>
      <c r="E10" s="79"/>
      <c r="F10" s="159" t="str">
        <f ca="1">OFFSET(Z19,0,$Z$1)</f>
        <v>m³/h (Nz, tr)</v>
      </c>
      <c r="G10" s="160"/>
      <c r="H10" s="159" t="str">
        <f ca="1">OFFSET(Z20,0,$Z$1)</f>
        <v>m/s (Bz, f)</v>
      </c>
      <c r="I10" s="160"/>
      <c r="J10" s="159" t="s">
        <v>134</v>
      </c>
      <c r="K10" s="160"/>
      <c r="L10" s="159" t="str">
        <f ca="1">OFFSET(Z24,0,$Z$1)</f>
        <v>g/m³ (Nz, tr)</v>
      </c>
      <c r="M10" s="160"/>
      <c r="N10" s="159" t="s">
        <v>135</v>
      </c>
      <c r="O10" s="160"/>
      <c r="P10" s="37" t="s">
        <v>3</v>
      </c>
      <c r="Q10" s="80" t="str">
        <f ca="1">OFFSET(Z21,0,$Z$1)</f>
        <v>Bitte beachten Sie die verschiedenen Einheiten für die verschiedenen Messgrößen.</v>
      </c>
      <c r="R10" s="81"/>
      <c r="S10" s="75"/>
      <c r="T10" s="76"/>
      <c r="U10" s="76"/>
      <c r="V10" s="76"/>
      <c r="W10" s="76"/>
      <c r="X10" s="76"/>
      <c r="Y10" s="76"/>
      <c r="Z10" s="72" t="s">
        <v>136</v>
      </c>
      <c r="AA10" s="72" t="s">
        <v>137</v>
      </c>
    </row>
    <row r="11" spans="1:27" s="82" customFormat="1" x14ac:dyDescent="0.25">
      <c r="A11" s="76"/>
      <c r="B11" s="103"/>
      <c r="C11" s="83"/>
      <c r="D11" s="79" t="str">
        <f ca="1">OFFSET(Z11,0,$Z$1)</f>
        <v>Start</v>
      </c>
      <c r="E11" s="79" t="str">
        <f ca="1">OFFSET(Z12,0,$Z$1)</f>
        <v>Ende</v>
      </c>
      <c r="F11" s="84" t="str">
        <f ca="1">OFFSET(Z13,0,$Z$1)</f>
        <v>Messwert</v>
      </c>
      <c r="G11" s="85" t="s">
        <v>64</v>
      </c>
      <c r="H11" s="84" t="str">
        <f ca="1">F11</f>
        <v>Messwert</v>
      </c>
      <c r="I11" s="85" t="s">
        <v>64</v>
      </c>
      <c r="J11" s="84" t="str">
        <f ca="1">H11</f>
        <v>Messwert</v>
      </c>
      <c r="K11" s="85" t="s">
        <v>64</v>
      </c>
      <c r="L11" s="84" t="str">
        <f ca="1">J11</f>
        <v>Messwert</v>
      </c>
      <c r="M11" s="85" t="s">
        <v>64</v>
      </c>
      <c r="N11" s="84" t="str">
        <f ca="1">L11</f>
        <v>Messwert</v>
      </c>
      <c r="O11" s="85" t="s">
        <v>64</v>
      </c>
      <c r="P11" s="37" t="s">
        <v>3</v>
      </c>
      <c r="Q11" s="80" t="str">
        <f ca="1">OFFSET(Z22,0,$Z$1)</f>
        <v>Bitte geben Sie zu jedem Messwert die zugehörige erweiterte Unsicherheit (95%) an.</v>
      </c>
      <c r="R11" s="81"/>
      <c r="S11" s="75"/>
      <c r="T11" s="75"/>
      <c r="U11" s="75"/>
      <c r="V11" s="76"/>
      <c r="W11" s="76"/>
      <c r="X11" s="76"/>
      <c r="Y11" s="76"/>
      <c r="Z11" s="72" t="s">
        <v>69</v>
      </c>
      <c r="AA11" s="72" t="s">
        <v>70</v>
      </c>
    </row>
    <row r="12" spans="1:27" x14ac:dyDescent="0.25">
      <c r="A12" s="66"/>
      <c r="B12" s="66"/>
      <c r="C12" s="66"/>
      <c r="D12" s="66"/>
      <c r="E12" s="66"/>
      <c r="F12" s="86"/>
      <c r="G12" s="87"/>
      <c r="H12" s="86"/>
      <c r="I12" s="87"/>
      <c r="J12" s="86"/>
      <c r="K12" s="87"/>
      <c r="L12" s="86"/>
      <c r="M12" s="87"/>
      <c r="N12" s="86"/>
      <c r="O12" s="87"/>
      <c r="P12" s="37"/>
      <c r="Q12" s="69"/>
      <c r="R12" s="88"/>
      <c r="S12" s="66"/>
      <c r="T12" s="66"/>
      <c r="U12" s="66"/>
      <c r="V12" s="66"/>
      <c r="W12" s="66"/>
      <c r="X12" s="66"/>
      <c r="Y12" s="66"/>
      <c r="Z12" s="72" t="s">
        <v>71</v>
      </c>
      <c r="AA12" s="72" t="s">
        <v>72</v>
      </c>
    </row>
    <row r="13" spans="1:27" s="90" customFormat="1" ht="24.75" customHeight="1" x14ac:dyDescent="0.2">
      <c r="A13" s="68"/>
      <c r="B13" s="131">
        <v>1</v>
      </c>
      <c r="C13" s="138">
        <f>SO2_ETX_C!C13</f>
        <v>0</v>
      </c>
      <c r="D13" s="133"/>
      <c r="E13" s="133"/>
      <c r="F13" s="139"/>
      <c r="G13" s="140"/>
      <c r="H13" s="141"/>
      <c r="I13" s="135"/>
      <c r="J13" s="142"/>
      <c r="K13" s="143"/>
      <c r="L13" s="141"/>
      <c r="M13" s="135"/>
      <c r="N13" s="141"/>
      <c r="O13" s="135"/>
      <c r="P13" s="37" t="s">
        <v>3</v>
      </c>
      <c r="Q13" s="164" t="str">
        <f ca="1">IF(B40&gt;0,OFFSET(Z29,0,$Z$1),OFFSET(Z23,0,$Z$1))</f>
        <v>Bitte beachten Sie die unterschiedliche Anzahl an Nachkommastellen für die verschiedenen Messgrößen.</v>
      </c>
      <c r="R13" s="164"/>
      <c r="S13" s="164"/>
      <c r="T13" s="164"/>
      <c r="U13" s="164"/>
      <c r="V13" s="164"/>
      <c r="W13" s="164"/>
      <c r="X13" s="164"/>
      <c r="Y13" s="164"/>
      <c r="Z13" s="72" t="s">
        <v>73</v>
      </c>
      <c r="AA13" s="72" t="s">
        <v>74</v>
      </c>
    </row>
    <row r="14" spans="1:27" s="90" customFormat="1" ht="24.75" customHeight="1" x14ac:dyDescent="0.2">
      <c r="A14" s="68"/>
      <c r="B14" s="89">
        <v>2</v>
      </c>
      <c r="C14" s="93">
        <f>NOx_CO_HCHO!C13</f>
        <v>0</v>
      </c>
      <c r="D14" s="60"/>
      <c r="E14" s="60"/>
      <c r="F14" s="107"/>
      <c r="G14" s="108"/>
      <c r="H14" s="65"/>
      <c r="I14" s="62"/>
      <c r="J14" s="105"/>
      <c r="K14" s="106"/>
      <c r="L14" s="65"/>
      <c r="M14" s="62"/>
      <c r="N14" s="65"/>
      <c r="O14" s="62"/>
      <c r="P14" s="37"/>
      <c r="Q14" s="167" t="str">
        <f ca="1">IF(B42&gt;0,OFFSET(Z30,0,$Z$1),"")</f>
        <v/>
      </c>
      <c r="R14" s="167"/>
      <c r="S14" s="167"/>
      <c r="T14" s="167"/>
      <c r="U14" s="167"/>
      <c r="V14" s="167"/>
      <c r="W14" s="167"/>
      <c r="X14" s="167"/>
      <c r="Y14" s="167"/>
      <c r="Z14" s="95" t="s">
        <v>138</v>
      </c>
      <c r="AA14" s="95" t="s">
        <v>139</v>
      </c>
    </row>
    <row r="15" spans="1:27" s="90" customFormat="1" ht="18.75" hidden="1" x14ac:dyDescent="0.2">
      <c r="A15" s="68"/>
      <c r="B15" s="89">
        <v>3</v>
      </c>
      <c r="C15" s="59"/>
      <c r="D15" s="60"/>
      <c r="E15" s="60"/>
      <c r="F15" s="65"/>
      <c r="G15" s="62"/>
      <c r="H15" s="65"/>
      <c r="I15" s="62"/>
      <c r="J15" s="65"/>
      <c r="K15" s="62"/>
      <c r="L15" s="65"/>
      <c r="M15" s="62"/>
      <c r="N15" s="65"/>
      <c r="O15" s="62"/>
      <c r="P15" s="37"/>
      <c r="Q15" s="80"/>
      <c r="R15" s="68"/>
      <c r="S15" s="68"/>
      <c r="T15" s="68"/>
      <c r="U15" s="68"/>
      <c r="V15" s="68"/>
      <c r="W15" s="68"/>
      <c r="X15" s="68"/>
      <c r="Y15" s="68"/>
      <c r="Z15" s="95" t="s">
        <v>140</v>
      </c>
      <c r="AA15" s="95" t="s">
        <v>141</v>
      </c>
    </row>
    <row r="16" spans="1:27" s="90" customFormat="1" ht="18.75" hidden="1" x14ac:dyDescent="0.2">
      <c r="A16" s="68"/>
      <c r="B16" s="89">
        <v>4</v>
      </c>
      <c r="C16" s="59"/>
      <c r="D16" s="60"/>
      <c r="E16" s="60"/>
      <c r="F16" s="65"/>
      <c r="G16" s="62"/>
      <c r="H16" s="65"/>
      <c r="I16" s="62"/>
      <c r="J16" s="65"/>
      <c r="K16" s="62"/>
      <c r="L16" s="65"/>
      <c r="M16" s="62"/>
      <c r="N16" s="65"/>
      <c r="O16" s="62"/>
      <c r="P16" s="37"/>
      <c r="Q16" s="68"/>
      <c r="R16" s="68"/>
      <c r="S16" s="68"/>
      <c r="T16" s="68"/>
      <c r="U16" s="68"/>
      <c r="V16" s="68"/>
      <c r="W16" s="68"/>
      <c r="X16" s="68"/>
      <c r="Z16" s="95" t="s">
        <v>142</v>
      </c>
      <c r="AA16" s="95" t="s">
        <v>143</v>
      </c>
    </row>
    <row r="17" spans="1:27" s="90" customFormat="1" ht="18.75" hidden="1" x14ac:dyDescent="0.2">
      <c r="A17" s="68"/>
      <c r="B17" s="89">
        <v>5</v>
      </c>
      <c r="C17" s="59"/>
      <c r="D17" s="60"/>
      <c r="E17" s="60"/>
      <c r="F17" s="65"/>
      <c r="G17" s="62"/>
      <c r="H17" s="65"/>
      <c r="I17" s="62"/>
      <c r="J17" s="65"/>
      <c r="K17" s="62"/>
      <c r="L17" s="65"/>
      <c r="M17" s="62"/>
      <c r="N17" s="65"/>
      <c r="O17" s="62"/>
      <c r="P17" s="37"/>
      <c r="Q17" s="158" t="str">
        <f ca="1">IF(B42&gt;0,OFFSET(Z30,0,$Z$1),"")</f>
        <v/>
      </c>
      <c r="R17" s="158"/>
      <c r="S17" s="158"/>
      <c r="T17" s="158"/>
      <c r="U17" s="158"/>
      <c r="V17" s="158"/>
      <c r="W17" s="158"/>
      <c r="X17" s="158"/>
      <c r="Y17" s="158"/>
      <c r="Z17" s="95" t="s">
        <v>144</v>
      </c>
      <c r="AA17" s="95" t="s">
        <v>145</v>
      </c>
    </row>
    <row r="18" spans="1:27" s="90" customFormat="1" ht="18.75" hidden="1" x14ac:dyDescent="0.2">
      <c r="A18" s="68"/>
      <c r="B18" s="89">
        <v>6</v>
      </c>
      <c r="C18" s="59"/>
      <c r="D18" s="60"/>
      <c r="E18" s="60"/>
      <c r="F18" s="65"/>
      <c r="G18" s="62"/>
      <c r="H18" s="65"/>
      <c r="I18" s="62"/>
      <c r="J18" s="65"/>
      <c r="K18" s="62"/>
      <c r="L18" s="65"/>
      <c r="M18" s="62"/>
      <c r="N18" s="65"/>
      <c r="O18" s="62"/>
      <c r="P18" s="37"/>
      <c r="Q18" s="80"/>
      <c r="R18" s="68"/>
      <c r="S18" s="68"/>
      <c r="T18" s="68"/>
      <c r="U18" s="68"/>
      <c r="V18" s="68"/>
      <c r="W18" s="68"/>
      <c r="X18" s="68"/>
      <c r="Y18" s="68"/>
      <c r="Z18" s="95" t="s">
        <v>146</v>
      </c>
      <c r="AA18" s="95" t="s">
        <v>147</v>
      </c>
    </row>
    <row r="19" spans="1:27" s="90" customFormat="1" ht="18.75" hidden="1" x14ac:dyDescent="0.2">
      <c r="A19" s="68"/>
      <c r="B19" s="89">
        <v>7</v>
      </c>
      <c r="C19" s="59"/>
      <c r="D19" s="60"/>
      <c r="E19" s="60"/>
      <c r="F19" s="65"/>
      <c r="G19" s="62"/>
      <c r="H19" s="65"/>
      <c r="I19" s="62"/>
      <c r="J19" s="65"/>
      <c r="K19" s="62"/>
      <c r="L19" s="65"/>
      <c r="M19" s="62"/>
      <c r="N19" s="65"/>
      <c r="O19" s="62"/>
      <c r="P19" s="37"/>
      <c r="Q19" s="80"/>
      <c r="R19" s="68"/>
      <c r="S19" s="68"/>
      <c r="T19" s="68"/>
      <c r="U19" s="68"/>
      <c r="V19" s="68"/>
      <c r="W19" s="68"/>
      <c r="X19" s="68"/>
      <c r="Y19" s="68"/>
      <c r="Z19" s="95" t="s">
        <v>148</v>
      </c>
      <c r="AA19" s="95" t="s">
        <v>149</v>
      </c>
    </row>
    <row r="20" spans="1:27" s="90" customFormat="1" ht="18.75" hidden="1" x14ac:dyDescent="0.2">
      <c r="A20" s="68"/>
      <c r="B20" s="89">
        <v>8</v>
      </c>
      <c r="C20" s="59"/>
      <c r="D20" s="60"/>
      <c r="E20" s="60"/>
      <c r="F20" s="65"/>
      <c r="G20" s="62"/>
      <c r="H20" s="65"/>
      <c r="I20" s="62"/>
      <c r="J20" s="65"/>
      <c r="K20" s="62"/>
      <c r="L20" s="65"/>
      <c r="M20" s="62"/>
      <c r="N20" s="65"/>
      <c r="O20" s="62"/>
      <c r="P20" s="37"/>
      <c r="Q20" s="80"/>
      <c r="R20" s="68"/>
      <c r="S20" s="68"/>
      <c r="T20" s="68"/>
      <c r="U20" s="68"/>
      <c r="V20" s="68"/>
      <c r="W20" s="68"/>
      <c r="X20" s="68"/>
      <c r="Y20" s="68"/>
      <c r="Z20" s="95" t="s">
        <v>150</v>
      </c>
      <c r="AA20" s="95" t="s">
        <v>151</v>
      </c>
    </row>
    <row r="21" spans="1:27" s="90" customFormat="1" ht="18.75" hidden="1" x14ac:dyDescent="0.2">
      <c r="A21" s="68"/>
      <c r="B21" s="89">
        <v>9</v>
      </c>
      <c r="C21" s="59"/>
      <c r="D21" s="60"/>
      <c r="E21" s="60"/>
      <c r="F21" s="65"/>
      <c r="G21" s="62"/>
      <c r="H21" s="65"/>
      <c r="I21" s="62"/>
      <c r="J21" s="65"/>
      <c r="K21" s="62"/>
      <c r="L21" s="65"/>
      <c r="M21" s="62"/>
      <c r="N21" s="65"/>
      <c r="O21" s="62"/>
      <c r="P21" s="37"/>
      <c r="Q21" s="80"/>
      <c r="R21" s="68"/>
      <c r="S21" s="68"/>
      <c r="T21" s="68"/>
      <c r="U21" s="68"/>
      <c r="V21" s="68"/>
      <c r="W21" s="68"/>
      <c r="X21" s="68"/>
      <c r="Y21" s="68"/>
      <c r="Z21" s="95" t="s">
        <v>152</v>
      </c>
      <c r="AA21" s="95" t="s">
        <v>153</v>
      </c>
    </row>
    <row r="22" spans="1:27" s="90" customFormat="1" ht="18.75" hidden="1" x14ac:dyDescent="0.2">
      <c r="A22" s="68"/>
      <c r="B22" s="89">
        <v>10</v>
      </c>
      <c r="C22" s="59"/>
      <c r="D22" s="60"/>
      <c r="E22" s="60"/>
      <c r="F22" s="65"/>
      <c r="G22" s="62"/>
      <c r="H22" s="65"/>
      <c r="I22" s="62"/>
      <c r="J22" s="65"/>
      <c r="K22" s="62"/>
      <c r="L22" s="65"/>
      <c r="M22" s="62"/>
      <c r="N22" s="65"/>
      <c r="O22" s="62"/>
      <c r="P22" s="37"/>
      <c r="Q22" s="80"/>
      <c r="R22" s="68"/>
      <c r="S22" s="68"/>
      <c r="T22" s="68"/>
      <c r="U22" s="68"/>
      <c r="V22" s="68"/>
      <c r="W22" s="68"/>
      <c r="X22" s="68"/>
      <c r="Y22" s="68"/>
      <c r="Z22" s="95" t="s">
        <v>154</v>
      </c>
      <c r="AA22" s="95" t="s">
        <v>155</v>
      </c>
    </row>
    <row r="23" spans="1:27" s="90" customFormat="1" hidden="1" x14ac:dyDescent="0.2">
      <c r="A23" s="68"/>
      <c r="B23" s="68"/>
      <c r="C23" s="68"/>
      <c r="D23" s="68"/>
      <c r="E23" s="68"/>
      <c r="F23" s="91"/>
      <c r="G23" s="92"/>
      <c r="H23" s="91"/>
      <c r="I23" s="92"/>
      <c r="J23" s="91"/>
      <c r="K23" s="92"/>
      <c r="L23" s="91"/>
      <c r="M23" s="92"/>
      <c r="N23" s="91"/>
      <c r="O23" s="92"/>
      <c r="P23" s="37"/>
      <c r="Q23" s="80"/>
      <c r="R23" s="68"/>
      <c r="S23" s="68"/>
      <c r="T23" s="68"/>
      <c r="U23" s="68"/>
      <c r="V23" s="68"/>
      <c r="W23" s="68"/>
      <c r="X23" s="68"/>
      <c r="Y23" s="68"/>
      <c r="Z23" s="95" t="s">
        <v>156</v>
      </c>
      <c r="AA23" s="95" t="s">
        <v>157</v>
      </c>
    </row>
    <row r="24" spans="1:27" s="90" customFormat="1" hidden="1" x14ac:dyDescent="0.2">
      <c r="A24" s="68"/>
      <c r="B24" s="94">
        <v>11</v>
      </c>
      <c r="C24" s="59"/>
      <c r="D24" s="60"/>
      <c r="E24" s="60"/>
      <c r="F24" s="61"/>
      <c r="G24" s="62"/>
      <c r="H24" s="61"/>
      <c r="I24" s="62"/>
      <c r="J24" s="61"/>
      <c r="K24" s="62"/>
      <c r="L24" s="61"/>
      <c r="M24" s="62"/>
      <c r="N24" s="61"/>
      <c r="O24" s="62"/>
      <c r="P24" s="37"/>
      <c r="Q24" s="80"/>
      <c r="R24" s="68"/>
      <c r="S24" s="68"/>
      <c r="T24" s="68"/>
      <c r="U24" s="68"/>
      <c r="V24" s="68"/>
      <c r="W24" s="68"/>
      <c r="X24" s="68"/>
      <c r="Y24" s="68"/>
      <c r="Z24" s="95" t="s">
        <v>158</v>
      </c>
      <c r="AA24" s="95" t="s">
        <v>159</v>
      </c>
    </row>
    <row r="25" spans="1:27" s="90" customFormat="1" hidden="1" x14ac:dyDescent="0.2">
      <c r="A25" s="68"/>
      <c r="B25" s="94">
        <v>12</v>
      </c>
      <c r="C25" s="59"/>
      <c r="D25" s="60"/>
      <c r="E25" s="60"/>
      <c r="F25" s="61"/>
      <c r="G25" s="62"/>
      <c r="H25" s="61"/>
      <c r="I25" s="62"/>
      <c r="J25" s="61"/>
      <c r="K25" s="62"/>
      <c r="L25" s="61"/>
      <c r="M25" s="62"/>
      <c r="N25" s="61"/>
      <c r="O25" s="62"/>
      <c r="P25" s="37"/>
      <c r="Q25" s="80"/>
      <c r="R25" s="68"/>
      <c r="S25" s="68"/>
      <c r="T25" s="68"/>
      <c r="U25" s="68"/>
      <c r="V25" s="68"/>
      <c r="W25" s="68"/>
      <c r="X25" s="68"/>
      <c r="Y25" s="68"/>
      <c r="Z25" s="72"/>
      <c r="AA25" s="72"/>
    </row>
    <row r="26" spans="1:27" s="90" customFormat="1" hidden="1" x14ac:dyDescent="0.2">
      <c r="A26" s="68"/>
      <c r="B26" s="94">
        <v>13</v>
      </c>
      <c r="C26" s="59"/>
      <c r="D26" s="60"/>
      <c r="E26" s="60"/>
      <c r="F26" s="61"/>
      <c r="G26" s="62"/>
      <c r="H26" s="61"/>
      <c r="I26" s="62"/>
      <c r="J26" s="61"/>
      <c r="K26" s="62"/>
      <c r="L26" s="61"/>
      <c r="M26" s="62"/>
      <c r="N26" s="61"/>
      <c r="O26" s="62"/>
      <c r="P26" s="37"/>
      <c r="Q26" s="80"/>
      <c r="R26" s="68"/>
      <c r="S26" s="68"/>
      <c r="T26" s="68"/>
      <c r="U26" s="68"/>
      <c r="V26" s="68"/>
      <c r="W26" s="68"/>
      <c r="X26" s="68"/>
      <c r="Y26" s="68"/>
      <c r="Z26" s="72"/>
      <c r="AA26" s="72"/>
    </row>
    <row r="27" spans="1:27" s="90" customFormat="1" hidden="1" x14ac:dyDescent="0.2">
      <c r="A27" s="68"/>
      <c r="B27" s="94">
        <v>14</v>
      </c>
      <c r="C27" s="59"/>
      <c r="D27" s="60"/>
      <c r="E27" s="60"/>
      <c r="F27" s="61"/>
      <c r="G27" s="62"/>
      <c r="H27" s="61"/>
      <c r="I27" s="62"/>
      <c r="J27" s="61"/>
      <c r="K27" s="62"/>
      <c r="L27" s="61"/>
      <c r="M27" s="62"/>
      <c r="N27" s="61"/>
      <c r="O27" s="62"/>
      <c r="P27" s="37"/>
      <c r="Q27" s="80"/>
      <c r="R27" s="68"/>
      <c r="S27" s="68"/>
      <c r="T27" s="68"/>
      <c r="U27" s="68"/>
      <c r="V27" s="68"/>
      <c r="W27" s="68"/>
      <c r="X27" s="68"/>
      <c r="Y27" s="68"/>
      <c r="Z27" s="95" t="s">
        <v>93</v>
      </c>
      <c r="AA27" s="95" t="s">
        <v>160</v>
      </c>
    </row>
    <row r="28" spans="1:27" s="90" customFormat="1" hidden="1" x14ac:dyDescent="0.2">
      <c r="A28" s="68"/>
      <c r="B28" s="94">
        <v>15</v>
      </c>
      <c r="C28" s="59"/>
      <c r="D28" s="60"/>
      <c r="E28" s="60"/>
      <c r="F28" s="61"/>
      <c r="G28" s="62"/>
      <c r="H28" s="61"/>
      <c r="I28" s="62"/>
      <c r="J28" s="61"/>
      <c r="K28" s="62"/>
      <c r="L28" s="61"/>
      <c r="M28" s="62"/>
      <c r="N28" s="61"/>
      <c r="O28" s="62"/>
      <c r="P28" s="37"/>
      <c r="Q28" s="80"/>
      <c r="R28" s="68"/>
      <c r="S28" s="68"/>
      <c r="T28" s="68"/>
      <c r="U28" s="68"/>
      <c r="V28" s="68"/>
      <c r="W28" s="68"/>
      <c r="X28" s="68"/>
      <c r="Y28" s="68"/>
      <c r="Z28" s="95"/>
      <c r="AA28" s="72"/>
    </row>
    <row r="29" spans="1:27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37"/>
      <c r="Q29" s="67"/>
      <c r="R29" s="66"/>
      <c r="S29" s="66"/>
      <c r="T29" s="66"/>
      <c r="U29" s="66"/>
      <c r="V29" s="66"/>
      <c r="W29" s="66"/>
      <c r="X29" s="66"/>
      <c r="Y29" s="66"/>
      <c r="Z29" s="72" t="s">
        <v>161</v>
      </c>
      <c r="AA29" s="72" t="s">
        <v>162</v>
      </c>
    </row>
    <row r="30" spans="1:27" x14ac:dyDescent="0.25">
      <c r="A30" s="66"/>
      <c r="C30" s="96" t="str">
        <f ca="1">SO2_ETX_C!C30</f>
        <v xml:space="preserve">Kommentare: 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37"/>
      <c r="Q30" s="67"/>
      <c r="R30" s="66"/>
      <c r="S30" s="66"/>
      <c r="T30" s="66"/>
      <c r="U30" s="66"/>
      <c r="V30" s="66"/>
      <c r="W30" s="66"/>
      <c r="X30" s="66"/>
      <c r="Y30" s="66"/>
      <c r="Z30" s="72" t="s">
        <v>99</v>
      </c>
      <c r="AA30" s="72" t="s">
        <v>100</v>
      </c>
    </row>
    <row r="31" spans="1:27" x14ac:dyDescent="0.25">
      <c r="A31" s="66"/>
      <c r="B31" s="66"/>
      <c r="C31" s="66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37"/>
      <c r="Q31" s="67"/>
      <c r="R31" s="66"/>
      <c r="S31" s="66"/>
      <c r="T31" s="66"/>
      <c r="U31" s="66"/>
      <c r="V31" s="66"/>
      <c r="W31" s="66"/>
      <c r="X31" s="66"/>
      <c r="Y31" s="66"/>
    </row>
    <row r="32" spans="1:27" x14ac:dyDescent="0.25">
      <c r="A32" s="66"/>
      <c r="B32" s="66"/>
      <c r="C32" s="66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66"/>
      <c r="Q32" s="67"/>
      <c r="R32" s="66"/>
      <c r="S32" s="66"/>
      <c r="T32" s="66"/>
      <c r="U32" s="66"/>
      <c r="V32" s="66"/>
      <c r="W32" s="66"/>
      <c r="X32" s="66"/>
      <c r="Y32" s="66"/>
    </row>
    <row r="33" spans="1:25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7"/>
      <c r="R33" s="66"/>
      <c r="S33" s="66"/>
      <c r="T33" s="66"/>
      <c r="U33" s="66"/>
      <c r="V33" s="66"/>
      <c r="W33" s="66"/>
      <c r="X33" s="66"/>
      <c r="Y33" s="66"/>
    </row>
    <row r="36" spans="1:25" hidden="1" x14ac:dyDescent="0.25">
      <c r="B36" s="69" t="s">
        <v>103</v>
      </c>
    </row>
    <row r="37" spans="1:25" hidden="1" x14ac:dyDescent="0.25">
      <c r="B37" s="69">
        <f>SUM(D37:O53)</f>
        <v>0</v>
      </c>
      <c r="D37" s="98"/>
      <c r="E37" s="99">
        <f>IF(E13="",0,IF(E13&lt;=D13,1,0))</f>
        <v>0</v>
      </c>
      <c r="F37" s="129">
        <f>(ROUNDUP(F13,0))-(ROUNDDOWN(F13,0))</f>
        <v>0</v>
      </c>
      <c r="G37" s="99">
        <f>IF(G13&gt;F13,1,0)</f>
        <v>0</v>
      </c>
      <c r="H37" s="99">
        <f>(ROUNDUP(H13,2)*100)-(ROUNDDOWN(H13,2)*100)</f>
        <v>0</v>
      </c>
      <c r="I37" s="99">
        <f>IF(I13&gt;H13,1,0)</f>
        <v>0</v>
      </c>
      <c r="J37" s="99">
        <f>(ROUNDUP(J13,1)*10)-(ROUNDDOWN(J13,1)*10)</f>
        <v>0</v>
      </c>
      <c r="K37" s="99">
        <f>IF(K13&gt;J13,1,0)</f>
        <v>0</v>
      </c>
      <c r="L37" s="99">
        <f>(ROUNDUP(L13,2)*100)-(ROUNDDOWN(L13,2)*100)</f>
        <v>0</v>
      </c>
      <c r="M37" s="99">
        <f>IF(M13&gt;L13,1,0)</f>
        <v>0</v>
      </c>
      <c r="N37" s="99">
        <f>(ROUNDUP(N13,2)*100)-(ROUNDDOWN(N13,2)*100)</f>
        <v>0</v>
      </c>
      <c r="O37" s="99">
        <f>IF(O13&gt;N13,1,0)</f>
        <v>0</v>
      </c>
    </row>
    <row r="38" spans="1:25" hidden="1" x14ac:dyDescent="0.25">
      <c r="D38" s="98"/>
      <c r="E38" s="99"/>
      <c r="F38" s="129"/>
      <c r="G38" s="99"/>
      <c r="H38" s="99"/>
      <c r="I38" s="99"/>
      <c r="J38" s="99"/>
      <c r="K38" s="99"/>
      <c r="L38" s="99"/>
      <c r="M38" s="99"/>
      <c r="N38" s="99"/>
      <c r="O38" s="99"/>
    </row>
    <row r="39" spans="1:25" hidden="1" x14ac:dyDescent="0.25">
      <c r="B39" s="69" t="s">
        <v>104</v>
      </c>
      <c r="D39" s="98"/>
      <c r="E39" s="99">
        <f>IF(E14="",0,IF(E14&lt;=D14,1,0))</f>
        <v>0</v>
      </c>
      <c r="F39" s="129">
        <f>(ROUNDUP(F14,0))-(ROUNDDOWN(F14,0))</f>
        <v>0</v>
      </c>
      <c r="G39" s="99">
        <f>IF(G14&gt;F14,1,0)</f>
        <v>0</v>
      </c>
      <c r="H39" s="99">
        <f t="shared" ref="H39:N39" si="0">(ROUNDUP(H14,2)*100)-(ROUNDDOWN(H14,2)*100)</f>
        <v>0</v>
      </c>
      <c r="I39" s="99">
        <f>IF(I14&gt;H14,1,0)</f>
        <v>0</v>
      </c>
      <c r="J39" s="99">
        <f>(ROUNDUP(J14,1)*10)-(ROUNDDOWN(J14,1)*10)</f>
        <v>0</v>
      </c>
      <c r="K39" s="99">
        <f>IF(K14&gt;J14,1,0)</f>
        <v>0</v>
      </c>
      <c r="L39" s="99">
        <f t="shared" si="0"/>
        <v>0</v>
      </c>
      <c r="M39" s="99">
        <f>IF(M14&gt;L14,1,0)</f>
        <v>0</v>
      </c>
      <c r="N39" s="99">
        <f t="shared" si="0"/>
        <v>0</v>
      </c>
      <c r="O39" s="99">
        <f>IF(O14&gt;N14,1,0)</f>
        <v>0</v>
      </c>
    </row>
    <row r="40" spans="1:25" hidden="1" x14ac:dyDescent="0.25">
      <c r="B40" s="130">
        <f>SUM(F37:O53)</f>
        <v>0</v>
      </c>
      <c r="D40" s="98"/>
      <c r="E40" s="99">
        <f t="shared" ref="E40:E53" si="1">IF(E15="",0,IF(E15&lt;=D15,1,0))</f>
        <v>0</v>
      </c>
      <c r="F40" s="129">
        <f t="shared" ref="F40:F53" si="2">(ROUNDUP(F15,0))-(ROUNDDOWN(F15,0))</f>
        <v>0</v>
      </c>
      <c r="G40" s="99">
        <f t="shared" ref="G40:I53" si="3">IF(G15&gt;F15,1,0)</f>
        <v>0</v>
      </c>
      <c r="H40" s="99">
        <f t="shared" ref="H40:N53" si="4">(ROUNDUP(H15,2)*100)-(ROUNDDOWN(H15,2)*100)</f>
        <v>0</v>
      </c>
      <c r="I40" s="99">
        <f t="shared" si="3"/>
        <v>0</v>
      </c>
      <c r="J40" s="99">
        <f t="shared" ref="J40:J53" si="5">(ROUNDUP(J15,1)*10)-(ROUNDDOWN(J15,1)*10)</f>
        <v>0</v>
      </c>
      <c r="K40" s="99">
        <f t="shared" ref="K40:K47" si="6">IF(K15&gt;J15,1,0)</f>
        <v>0</v>
      </c>
      <c r="L40" s="99">
        <f t="shared" si="4"/>
        <v>0</v>
      </c>
      <c r="M40" s="99">
        <f t="shared" ref="M40:M47" si="7">IF(M15&gt;L15,1,0)</f>
        <v>0</v>
      </c>
      <c r="N40" s="99">
        <f t="shared" si="4"/>
        <v>0</v>
      </c>
      <c r="O40" s="99">
        <f t="shared" ref="O40:O47" si="8">IF(O15&gt;N15,1,0)</f>
        <v>0</v>
      </c>
    </row>
    <row r="41" spans="1:25" hidden="1" x14ac:dyDescent="0.25">
      <c r="B41" s="69" t="s">
        <v>105</v>
      </c>
      <c r="D41" s="98"/>
      <c r="E41" s="99">
        <f t="shared" si="1"/>
        <v>0</v>
      </c>
      <c r="F41" s="129">
        <f t="shared" si="2"/>
        <v>0</v>
      </c>
      <c r="G41" s="99">
        <f t="shared" si="3"/>
        <v>0</v>
      </c>
      <c r="H41" s="99">
        <f t="shared" si="4"/>
        <v>0</v>
      </c>
      <c r="I41" s="99">
        <f t="shared" si="3"/>
        <v>0</v>
      </c>
      <c r="J41" s="99">
        <f t="shared" si="5"/>
        <v>0</v>
      </c>
      <c r="K41" s="99">
        <f t="shared" si="6"/>
        <v>0</v>
      </c>
      <c r="L41" s="99">
        <f t="shared" si="4"/>
        <v>0</v>
      </c>
      <c r="M41" s="99">
        <f t="shared" si="7"/>
        <v>0</v>
      </c>
      <c r="N41" s="99">
        <f t="shared" si="4"/>
        <v>0</v>
      </c>
      <c r="O41" s="99">
        <f t="shared" si="8"/>
        <v>0</v>
      </c>
    </row>
    <row r="42" spans="1:25" hidden="1" x14ac:dyDescent="0.25">
      <c r="B42" s="69">
        <f>SUM(D37:E53)</f>
        <v>0</v>
      </c>
      <c r="D42" s="98"/>
      <c r="E42" s="99">
        <f t="shared" si="1"/>
        <v>0</v>
      </c>
      <c r="F42" s="129">
        <f t="shared" si="2"/>
        <v>0</v>
      </c>
      <c r="G42" s="99">
        <f t="shared" si="3"/>
        <v>0</v>
      </c>
      <c r="H42" s="99">
        <f t="shared" si="4"/>
        <v>0</v>
      </c>
      <c r="I42" s="99">
        <f t="shared" si="3"/>
        <v>0</v>
      </c>
      <c r="J42" s="99">
        <f t="shared" si="5"/>
        <v>0</v>
      </c>
      <c r="K42" s="99">
        <f t="shared" si="6"/>
        <v>0</v>
      </c>
      <c r="L42" s="99">
        <f t="shared" si="4"/>
        <v>0</v>
      </c>
      <c r="M42" s="99">
        <f t="shared" si="7"/>
        <v>0</v>
      </c>
      <c r="N42" s="99">
        <f t="shared" si="4"/>
        <v>0</v>
      </c>
      <c r="O42" s="99">
        <f t="shared" si="8"/>
        <v>0</v>
      </c>
    </row>
    <row r="43" spans="1:25" hidden="1" x14ac:dyDescent="0.25">
      <c r="D43" s="98"/>
      <c r="E43" s="99">
        <f t="shared" si="1"/>
        <v>0</v>
      </c>
      <c r="F43" s="129">
        <f t="shared" si="2"/>
        <v>0</v>
      </c>
      <c r="G43" s="99">
        <f t="shared" si="3"/>
        <v>0</v>
      </c>
      <c r="H43" s="99">
        <f t="shared" si="4"/>
        <v>0</v>
      </c>
      <c r="I43" s="99">
        <f t="shared" si="3"/>
        <v>0</v>
      </c>
      <c r="J43" s="99">
        <f t="shared" si="5"/>
        <v>0</v>
      </c>
      <c r="K43" s="99">
        <f t="shared" si="6"/>
        <v>0</v>
      </c>
      <c r="L43" s="99">
        <f t="shared" si="4"/>
        <v>0</v>
      </c>
      <c r="M43" s="99">
        <f t="shared" si="7"/>
        <v>0</v>
      </c>
      <c r="N43" s="99">
        <f t="shared" si="4"/>
        <v>0</v>
      </c>
      <c r="O43" s="99">
        <f t="shared" si="8"/>
        <v>0</v>
      </c>
    </row>
    <row r="44" spans="1:25" hidden="1" x14ac:dyDescent="0.25">
      <c r="D44" s="98"/>
      <c r="E44" s="99">
        <f t="shared" si="1"/>
        <v>0</v>
      </c>
      <c r="F44" s="129">
        <f t="shared" si="2"/>
        <v>0</v>
      </c>
      <c r="G44" s="99">
        <f t="shared" si="3"/>
        <v>0</v>
      </c>
      <c r="H44" s="99">
        <f t="shared" si="4"/>
        <v>0</v>
      </c>
      <c r="I44" s="99">
        <f t="shared" si="3"/>
        <v>0</v>
      </c>
      <c r="J44" s="99">
        <f t="shared" si="5"/>
        <v>0</v>
      </c>
      <c r="K44" s="99">
        <f t="shared" si="6"/>
        <v>0</v>
      </c>
      <c r="L44" s="99">
        <f t="shared" si="4"/>
        <v>0</v>
      </c>
      <c r="M44" s="99">
        <f t="shared" si="7"/>
        <v>0</v>
      </c>
      <c r="N44" s="99">
        <f t="shared" si="4"/>
        <v>0</v>
      </c>
      <c r="O44" s="99">
        <f t="shared" si="8"/>
        <v>0</v>
      </c>
    </row>
    <row r="45" spans="1:25" hidden="1" x14ac:dyDescent="0.25">
      <c r="D45" s="98"/>
      <c r="E45" s="99">
        <f t="shared" si="1"/>
        <v>0</v>
      </c>
      <c r="F45" s="129">
        <f t="shared" si="2"/>
        <v>0</v>
      </c>
      <c r="G45" s="99">
        <f t="shared" si="3"/>
        <v>0</v>
      </c>
      <c r="H45" s="99">
        <f t="shared" si="4"/>
        <v>0</v>
      </c>
      <c r="I45" s="99">
        <f t="shared" si="3"/>
        <v>0</v>
      </c>
      <c r="J45" s="99">
        <f t="shared" si="5"/>
        <v>0</v>
      </c>
      <c r="K45" s="99">
        <f t="shared" si="6"/>
        <v>0</v>
      </c>
      <c r="L45" s="99">
        <f t="shared" si="4"/>
        <v>0</v>
      </c>
      <c r="M45" s="99">
        <f t="shared" si="7"/>
        <v>0</v>
      </c>
      <c r="N45" s="99">
        <f t="shared" si="4"/>
        <v>0</v>
      </c>
      <c r="O45" s="99">
        <f t="shared" si="8"/>
        <v>0</v>
      </c>
    </row>
    <row r="46" spans="1:25" hidden="1" x14ac:dyDescent="0.25">
      <c r="D46" s="98"/>
      <c r="E46" s="99">
        <f t="shared" si="1"/>
        <v>0</v>
      </c>
      <c r="F46" s="129">
        <f t="shared" si="2"/>
        <v>0</v>
      </c>
      <c r="G46" s="99">
        <f t="shared" si="3"/>
        <v>0</v>
      </c>
      <c r="H46" s="99">
        <f t="shared" si="4"/>
        <v>0</v>
      </c>
      <c r="I46" s="99">
        <f t="shared" si="3"/>
        <v>0</v>
      </c>
      <c r="J46" s="99">
        <f t="shared" si="5"/>
        <v>0</v>
      </c>
      <c r="K46" s="99">
        <f t="shared" si="6"/>
        <v>0</v>
      </c>
      <c r="L46" s="99">
        <f t="shared" si="4"/>
        <v>0</v>
      </c>
      <c r="M46" s="99">
        <f t="shared" si="7"/>
        <v>0</v>
      </c>
      <c r="N46" s="99">
        <f t="shared" si="4"/>
        <v>0</v>
      </c>
      <c r="O46" s="99">
        <f t="shared" si="8"/>
        <v>0</v>
      </c>
    </row>
    <row r="47" spans="1:25" hidden="1" x14ac:dyDescent="0.25">
      <c r="D47" s="98"/>
      <c r="E47" s="99">
        <f t="shared" si="1"/>
        <v>0</v>
      </c>
      <c r="F47" s="129">
        <f t="shared" si="2"/>
        <v>0</v>
      </c>
      <c r="G47" s="99">
        <f t="shared" si="3"/>
        <v>0</v>
      </c>
      <c r="H47" s="99">
        <f t="shared" si="4"/>
        <v>0</v>
      </c>
      <c r="I47" s="99">
        <f t="shared" si="3"/>
        <v>0</v>
      </c>
      <c r="J47" s="99">
        <f t="shared" si="5"/>
        <v>0</v>
      </c>
      <c r="K47" s="99">
        <f t="shared" si="6"/>
        <v>0</v>
      </c>
      <c r="L47" s="99">
        <f t="shared" si="4"/>
        <v>0</v>
      </c>
      <c r="M47" s="99">
        <f t="shared" si="7"/>
        <v>0</v>
      </c>
      <c r="N47" s="99">
        <f t="shared" si="4"/>
        <v>0</v>
      </c>
      <c r="O47" s="99">
        <f t="shared" si="8"/>
        <v>0</v>
      </c>
    </row>
    <row r="48" spans="1:25" hidden="1" x14ac:dyDescent="0.25">
      <c r="D48" s="98"/>
      <c r="E48" s="99"/>
      <c r="F48" s="129"/>
      <c r="G48" s="99"/>
      <c r="H48" s="99"/>
      <c r="I48" s="99"/>
      <c r="J48" s="99"/>
      <c r="K48" s="99"/>
      <c r="L48" s="99"/>
      <c r="M48" s="99"/>
      <c r="N48" s="99"/>
      <c r="O48" s="99"/>
    </row>
    <row r="49" spans="3:16" hidden="1" x14ac:dyDescent="0.25">
      <c r="D49" s="98"/>
      <c r="E49" s="99">
        <f t="shared" si="1"/>
        <v>0</v>
      </c>
      <c r="F49" s="129">
        <f t="shared" si="2"/>
        <v>0</v>
      </c>
      <c r="G49" s="99">
        <f t="shared" si="3"/>
        <v>0</v>
      </c>
      <c r="H49" s="99">
        <f t="shared" ref="H49:N49" si="9">(ROUNDUP(H24,2)*100)-(ROUNDDOWN(H24,2)*100)</f>
        <v>0</v>
      </c>
      <c r="I49" s="99">
        <f t="shared" si="3"/>
        <v>0</v>
      </c>
      <c r="J49" s="99">
        <f t="shared" si="5"/>
        <v>0</v>
      </c>
      <c r="K49" s="99">
        <f t="shared" ref="K49:K53" si="10">IF(K24&gt;J24,1,0)</f>
        <v>0</v>
      </c>
      <c r="L49" s="99">
        <f t="shared" si="9"/>
        <v>0</v>
      </c>
      <c r="M49" s="99">
        <f t="shared" ref="M49:M53" si="11">IF(M24&gt;L24,1,0)</f>
        <v>0</v>
      </c>
      <c r="N49" s="99">
        <f t="shared" si="9"/>
        <v>0</v>
      </c>
      <c r="O49" s="99">
        <f t="shared" ref="O49:O53" si="12">IF(O24&gt;N24,1,0)</f>
        <v>0</v>
      </c>
    </row>
    <row r="50" spans="3:16" hidden="1" x14ac:dyDescent="0.25">
      <c r="D50" s="98"/>
      <c r="E50" s="99">
        <f t="shared" si="1"/>
        <v>0</v>
      </c>
      <c r="F50" s="129">
        <f t="shared" si="2"/>
        <v>0</v>
      </c>
      <c r="G50" s="99">
        <f t="shared" si="3"/>
        <v>0</v>
      </c>
      <c r="H50" s="99">
        <f t="shared" si="4"/>
        <v>0</v>
      </c>
      <c r="I50" s="99">
        <f t="shared" si="3"/>
        <v>0</v>
      </c>
      <c r="J50" s="99">
        <f t="shared" si="5"/>
        <v>0</v>
      </c>
      <c r="K50" s="99">
        <f t="shared" si="10"/>
        <v>0</v>
      </c>
      <c r="L50" s="99">
        <f t="shared" si="4"/>
        <v>0</v>
      </c>
      <c r="M50" s="99">
        <f t="shared" si="11"/>
        <v>0</v>
      </c>
      <c r="N50" s="99">
        <f t="shared" si="4"/>
        <v>0</v>
      </c>
      <c r="O50" s="99">
        <f t="shared" si="12"/>
        <v>0</v>
      </c>
    </row>
    <row r="51" spans="3:16" hidden="1" x14ac:dyDescent="0.25">
      <c r="D51" s="98"/>
      <c r="E51" s="99">
        <f t="shared" si="1"/>
        <v>0</v>
      </c>
      <c r="F51" s="129">
        <f t="shared" si="2"/>
        <v>0</v>
      </c>
      <c r="G51" s="99">
        <f t="shared" si="3"/>
        <v>0</v>
      </c>
      <c r="H51" s="99">
        <f t="shared" si="4"/>
        <v>0</v>
      </c>
      <c r="I51" s="99">
        <f t="shared" si="3"/>
        <v>0</v>
      </c>
      <c r="J51" s="99">
        <f t="shared" si="5"/>
        <v>0</v>
      </c>
      <c r="K51" s="99">
        <f t="shared" si="10"/>
        <v>0</v>
      </c>
      <c r="L51" s="99">
        <f t="shared" si="4"/>
        <v>0</v>
      </c>
      <c r="M51" s="99">
        <f t="shared" si="11"/>
        <v>0</v>
      </c>
      <c r="N51" s="99">
        <f t="shared" si="4"/>
        <v>0</v>
      </c>
      <c r="O51" s="99">
        <f t="shared" si="12"/>
        <v>0</v>
      </c>
    </row>
    <row r="52" spans="3:16" hidden="1" x14ac:dyDescent="0.25">
      <c r="D52" s="98"/>
      <c r="E52" s="99">
        <f t="shared" si="1"/>
        <v>0</v>
      </c>
      <c r="F52" s="129">
        <f t="shared" si="2"/>
        <v>0</v>
      </c>
      <c r="G52" s="99">
        <f t="shared" si="3"/>
        <v>0</v>
      </c>
      <c r="H52" s="99">
        <f t="shared" si="4"/>
        <v>0</v>
      </c>
      <c r="I52" s="99">
        <f t="shared" si="3"/>
        <v>0</v>
      </c>
      <c r="J52" s="99">
        <f t="shared" si="5"/>
        <v>0</v>
      </c>
      <c r="K52" s="99">
        <f t="shared" si="10"/>
        <v>0</v>
      </c>
      <c r="L52" s="99">
        <f t="shared" si="4"/>
        <v>0</v>
      </c>
      <c r="M52" s="99">
        <f t="shared" si="11"/>
        <v>0</v>
      </c>
      <c r="N52" s="99">
        <f t="shared" si="4"/>
        <v>0</v>
      </c>
      <c r="O52" s="99">
        <f t="shared" si="12"/>
        <v>0</v>
      </c>
    </row>
    <row r="53" spans="3:16" hidden="1" x14ac:dyDescent="0.25">
      <c r="D53" s="98"/>
      <c r="E53" s="99">
        <f t="shared" si="1"/>
        <v>0</v>
      </c>
      <c r="F53" s="129">
        <f t="shared" si="2"/>
        <v>0</v>
      </c>
      <c r="G53" s="99">
        <f t="shared" si="3"/>
        <v>0</v>
      </c>
      <c r="H53" s="99">
        <f t="shared" si="4"/>
        <v>0</v>
      </c>
      <c r="I53" s="99">
        <f t="shared" si="3"/>
        <v>0</v>
      </c>
      <c r="J53" s="99">
        <f t="shared" si="5"/>
        <v>0</v>
      </c>
      <c r="K53" s="99">
        <f t="shared" si="10"/>
        <v>0</v>
      </c>
      <c r="L53" s="99">
        <f t="shared" si="4"/>
        <v>0</v>
      </c>
      <c r="M53" s="99">
        <f t="shared" si="11"/>
        <v>0</v>
      </c>
      <c r="N53" s="99">
        <f t="shared" si="4"/>
        <v>0</v>
      </c>
      <c r="O53" s="99">
        <f t="shared" si="12"/>
        <v>0</v>
      </c>
    </row>
    <row r="54" spans="3:16" hidden="1" x14ac:dyDescent="0.25"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</row>
    <row r="55" spans="3:16" hidden="1" x14ac:dyDescent="0.25"/>
    <row r="56" spans="3:16" hidden="1" x14ac:dyDescent="0.25"/>
    <row r="57" spans="3:16" hidden="1" x14ac:dyDescent="0.25"/>
    <row r="58" spans="3:16" hidden="1" x14ac:dyDescent="0.25">
      <c r="C58" s="69" t="s">
        <v>106</v>
      </c>
    </row>
    <row r="59" spans="3:16" hidden="1" x14ac:dyDescent="0.25"/>
    <row r="60" spans="3:16" hidden="1" x14ac:dyDescent="0.25">
      <c r="E60" s="69" t="s">
        <v>107</v>
      </c>
      <c r="F60" s="99" t="s">
        <v>163</v>
      </c>
      <c r="H60" s="99" t="s">
        <v>164</v>
      </c>
      <c r="J60" s="99" t="s">
        <v>165</v>
      </c>
      <c r="L60" s="99" t="s">
        <v>166</v>
      </c>
      <c r="N60" s="99" t="s">
        <v>167</v>
      </c>
      <c r="P60" s="99"/>
    </row>
    <row r="61" spans="3:16" hidden="1" x14ac:dyDescent="0.25">
      <c r="F61" s="99" t="s">
        <v>113</v>
      </c>
      <c r="H61" s="99" t="s">
        <v>114</v>
      </c>
      <c r="J61" s="99" t="s">
        <v>115</v>
      </c>
      <c r="L61" s="99" t="s">
        <v>116</v>
      </c>
      <c r="N61" s="99" t="s">
        <v>117</v>
      </c>
      <c r="P61" s="99"/>
    </row>
    <row r="62" spans="3:16" hidden="1" x14ac:dyDescent="0.25">
      <c r="E62" s="69">
        <v>13</v>
      </c>
      <c r="F62" s="98">
        <f t="shared" ref="F62:F76" ca="1" si="13">IFERROR(IF(INDIRECT(F$61&amp;$E62)="",-999,INDIRECT(F$61&amp;$E62)*1),-999)</f>
        <v>-999</v>
      </c>
      <c r="H62" s="98">
        <f t="shared" ref="H62:H76" ca="1" si="14">IFERROR(IF(INDIRECT(H$61&amp;$E62)="",-999,INDIRECT(H$61&amp;$E62)*1),-999)</f>
        <v>-999</v>
      </c>
      <c r="J62" s="98">
        <f t="shared" ref="J62:J76" ca="1" si="15">IFERROR(IF(INDIRECT(J$61&amp;$E62)="",-999,INDIRECT(J$61&amp;$E62)*1),-999)</f>
        <v>-999</v>
      </c>
      <c r="L62" s="98">
        <f t="shared" ref="L62:L76" ca="1" si="16">IFERROR(IF(INDIRECT(L$61&amp;$E62)="",-999,INDIRECT(L$61&amp;$E62)*1),-999)</f>
        <v>-999</v>
      </c>
      <c r="N62" s="98">
        <f t="shared" ref="N62:N76" ca="1" si="17">IFERROR(IF(INDIRECT(N$61&amp;$E62)="",-999,INDIRECT(N$61&amp;$E62)*1),-999)</f>
        <v>-999</v>
      </c>
      <c r="P62" s="99"/>
    </row>
    <row r="63" spans="3:16" hidden="1" x14ac:dyDescent="0.25">
      <c r="E63" s="69">
        <v>14</v>
      </c>
      <c r="F63" s="98">
        <f t="shared" ca="1" si="13"/>
        <v>-999</v>
      </c>
      <c r="H63" s="98">
        <f t="shared" ca="1" si="14"/>
        <v>-999</v>
      </c>
      <c r="J63" s="98">
        <f t="shared" ca="1" si="15"/>
        <v>-999</v>
      </c>
      <c r="L63" s="98">
        <f t="shared" ca="1" si="16"/>
        <v>-999</v>
      </c>
      <c r="N63" s="98">
        <f t="shared" ca="1" si="17"/>
        <v>-999</v>
      </c>
      <c r="P63" s="99"/>
    </row>
    <row r="64" spans="3:16" hidden="1" x14ac:dyDescent="0.25">
      <c r="E64" s="69">
        <v>15</v>
      </c>
      <c r="F64" s="98">
        <f t="shared" ca="1" si="13"/>
        <v>-999</v>
      </c>
      <c r="H64" s="98">
        <f t="shared" ca="1" si="14"/>
        <v>-999</v>
      </c>
      <c r="J64" s="98">
        <f t="shared" ca="1" si="15"/>
        <v>-999</v>
      </c>
      <c r="L64" s="98">
        <f t="shared" ca="1" si="16"/>
        <v>-999</v>
      </c>
      <c r="N64" s="98">
        <f t="shared" ca="1" si="17"/>
        <v>-999</v>
      </c>
      <c r="P64" s="99"/>
    </row>
    <row r="65" spans="4:16" hidden="1" x14ac:dyDescent="0.25">
      <c r="E65" s="69">
        <v>16</v>
      </c>
      <c r="F65" s="98">
        <f t="shared" ca="1" si="13"/>
        <v>-999</v>
      </c>
      <c r="H65" s="98">
        <f t="shared" ca="1" si="14"/>
        <v>-999</v>
      </c>
      <c r="J65" s="98">
        <f t="shared" ca="1" si="15"/>
        <v>-999</v>
      </c>
      <c r="L65" s="98">
        <f t="shared" ca="1" si="16"/>
        <v>-999</v>
      </c>
      <c r="N65" s="98">
        <f t="shared" ca="1" si="17"/>
        <v>-999</v>
      </c>
      <c r="P65" s="99"/>
    </row>
    <row r="66" spans="4:16" hidden="1" x14ac:dyDescent="0.25">
      <c r="E66" s="69">
        <v>17</v>
      </c>
      <c r="F66" s="98">
        <f t="shared" ca="1" si="13"/>
        <v>-999</v>
      </c>
      <c r="H66" s="98">
        <f t="shared" ca="1" si="14"/>
        <v>-999</v>
      </c>
      <c r="J66" s="98">
        <f t="shared" ca="1" si="15"/>
        <v>-999</v>
      </c>
      <c r="L66" s="98">
        <f t="shared" ca="1" si="16"/>
        <v>-999</v>
      </c>
      <c r="N66" s="98">
        <f t="shared" ca="1" si="17"/>
        <v>-999</v>
      </c>
      <c r="P66" s="99"/>
    </row>
    <row r="67" spans="4:16" hidden="1" x14ac:dyDescent="0.25">
      <c r="E67" s="69">
        <v>18</v>
      </c>
      <c r="F67" s="98">
        <f t="shared" ca="1" si="13"/>
        <v>-999</v>
      </c>
      <c r="H67" s="98">
        <f t="shared" ca="1" si="14"/>
        <v>-999</v>
      </c>
      <c r="J67" s="98">
        <f t="shared" ca="1" si="15"/>
        <v>-999</v>
      </c>
      <c r="L67" s="98">
        <f t="shared" ca="1" si="16"/>
        <v>-999</v>
      </c>
      <c r="N67" s="98">
        <f t="shared" ca="1" si="17"/>
        <v>-999</v>
      </c>
      <c r="P67" s="99"/>
    </row>
    <row r="68" spans="4:16" hidden="1" x14ac:dyDescent="0.25">
      <c r="E68" s="69">
        <v>19</v>
      </c>
      <c r="F68" s="98">
        <f t="shared" ca="1" si="13"/>
        <v>-999</v>
      </c>
      <c r="H68" s="98">
        <f t="shared" ca="1" si="14"/>
        <v>-999</v>
      </c>
      <c r="J68" s="98">
        <f t="shared" ca="1" si="15"/>
        <v>-999</v>
      </c>
      <c r="L68" s="98">
        <f t="shared" ca="1" si="16"/>
        <v>-999</v>
      </c>
      <c r="N68" s="98">
        <f t="shared" ca="1" si="17"/>
        <v>-999</v>
      </c>
      <c r="P68" s="99"/>
    </row>
    <row r="69" spans="4:16" hidden="1" x14ac:dyDescent="0.25">
      <c r="E69" s="69">
        <v>20</v>
      </c>
      <c r="F69" s="98">
        <f t="shared" ca="1" si="13"/>
        <v>-999</v>
      </c>
      <c r="H69" s="98">
        <f t="shared" ca="1" si="14"/>
        <v>-999</v>
      </c>
      <c r="J69" s="98">
        <f t="shared" ca="1" si="15"/>
        <v>-999</v>
      </c>
      <c r="L69" s="98">
        <f t="shared" ca="1" si="16"/>
        <v>-999</v>
      </c>
      <c r="N69" s="98">
        <f t="shared" ca="1" si="17"/>
        <v>-999</v>
      </c>
      <c r="P69" s="99"/>
    </row>
    <row r="70" spans="4:16" hidden="1" x14ac:dyDescent="0.25">
      <c r="E70" s="69">
        <v>21</v>
      </c>
      <c r="F70" s="98">
        <f t="shared" ca="1" si="13"/>
        <v>-999</v>
      </c>
      <c r="H70" s="98">
        <f t="shared" ca="1" si="14"/>
        <v>-999</v>
      </c>
      <c r="J70" s="98">
        <f t="shared" ca="1" si="15"/>
        <v>-999</v>
      </c>
      <c r="L70" s="98">
        <f t="shared" ca="1" si="16"/>
        <v>-999</v>
      </c>
      <c r="N70" s="98">
        <f t="shared" ca="1" si="17"/>
        <v>-999</v>
      </c>
      <c r="P70" s="99"/>
    </row>
    <row r="71" spans="4:16" hidden="1" x14ac:dyDescent="0.25">
      <c r="E71" s="69">
        <v>22</v>
      </c>
      <c r="F71" s="98">
        <f t="shared" ca="1" si="13"/>
        <v>-999</v>
      </c>
      <c r="H71" s="98">
        <f t="shared" ca="1" si="14"/>
        <v>-999</v>
      </c>
      <c r="J71" s="98">
        <f t="shared" ca="1" si="15"/>
        <v>-999</v>
      </c>
      <c r="L71" s="98">
        <f t="shared" ca="1" si="16"/>
        <v>-999</v>
      </c>
      <c r="N71" s="98">
        <f t="shared" ca="1" si="17"/>
        <v>-999</v>
      </c>
      <c r="P71" s="99"/>
    </row>
    <row r="72" spans="4:16" hidden="1" x14ac:dyDescent="0.25">
      <c r="E72" s="69">
        <v>24</v>
      </c>
      <c r="F72" s="98">
        <f t="shared" ca="1" si="13"/>
        <v>-999</v>
      </c>
      <c r="H72" s="98">
        <f t="shared" ca="1" si="14"/>
        <v>-999</v>
      </c>
      <c r="J72" s="98">
        <f t="shared" ca="1" si="15"/>
        <v>-999</v>
      </c>
      <c r="L72" s="98">
        <f t="shared" ca="1" si="16"/>
        <v>-999</v>
      </c>
      <c r="N72" s="98">
        <f t="shared" ca="1" si="17"/>
        <v>-999</v>
      </c>
      <c r="P72" s="99"/>
    </row>
    <row r="73" spans="4:16" hidden="1" x14ac:dyDescent="0.25">
      <c r="E73" s="69">
        <v>25</v>
      </c>
      <c r="F73" s="98">
        <f t="shared" ca="1" si="13"/>
        <v>-999</v>
      </c>
      <c r="H73" s="98">
        <f t="shared" ca="1" si="14"/>
        <v>-999</v>
      </c>
      <c r="J73" s="98">
        <f t="shared" ca="1" si="15"/>
        <v>-999</v>
      </c>
      <c r="L73" s="98">
        <f t="shared" ca="1" si="16"/>
        <v>-999</v>
      </c>
      <c r="N73" s="98">
        <f t="shared" ca="1" si="17"/>
        <v>-999</v>
      </c>
      <c r="P73" s="99"/>
    </row>
    <row r="74" spans="4:16" hidden="1" x14ac:dyDescent="0.25">
      <c r="E74" s="69">
        <v>26</v>
      </c>
      <c r="F74" s="98">
        <f t="shared" ca="1" si="13"/>
        <v>-999</v>
      </c>
      <c r="H74" s="98">
        <f t="shared" ca="1" si="14"/>
        <v>-999</v>
      </c>
      <c r="J74" s="98">
        <f t="shared" ca="1" si="15"/>
        <v>-999</v>
      </c>
      <c r="L74" s="98">
        <f t="shared" ca="1" si="16"/>
        <v>-999</v>
      </c>
      <c r="N74" s="98">
        <f t="shared" ca="1" si="17"/>
        <v>-999</v>
      </c>
      <c r="P74" s="99"/>
    </row>
    <row r="75" spans="4:16" hidden="1" x14ac:dyDescent="0.25">
      <c r="E75" s="69">
        <v>27</v>
      </c>
      <c r="F75" s="98">
        <f t="shared" ca="1" si="13"/>
        <v>-999</v>
      </c>
      <c r="H75" s="98">
        <f t="shared" ca="1" si="14"/>
        <v>-999</v>
      </c>
      <c r="J75" s="98">
        <f t="shared" ca="1" si="15"/>
        <v>-999</v>
      </c>
      <c r="L75" s="98">
        <f t="shared" ca="1" si="16"/>
        <v>-999</v>
      </c>
      <c r="N75" s="98">
        <f t="shared" ca="1" si="17"/>
        <v>-999</v>
      </c>
      <c r="P75" s="99"/>
    </row>
    <row r="76" spans="4:16" hidden="1" x14ac:dyDescent="0.25">
      <c r="E76" s="69">
        <v>28</v>
      </c>
      <c r="F76" s="98">
        <f t="shared" ca="1" si="13"/>
        <v>-999</v>
      </c>
      <c r="H76" s="98">
        <f t="shared" ca="1" si="14"/>
        <v>-999</v>
      </c>
      <c r="J76" s="98">
        <f t="shared" ca="1" si="15"/>
        <v>-999</v>
      </c>
      <c r="L76" s="98">
        <f t="shared" ca="1" si="16"/>
        <v>-999</v>
      </c>
      <c r="N76" s="98">
        <f t="shared" ca="1" si="17"/>
        <v>-999</v>
      </c>
      <c r="P76" s="99"/>
    </row>
    <row r="77" spans="4:16" hidden="1" x14ac:dyDescent="0.25"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</row>
    <row r="78" spans="4:16" hidden="1" x14ac:dyDescent="0.25"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</row>
    <row r="79" spans="4:16" hidden="1" x14ac:dyDescent="0.25"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</row>
    <row r="80" spans="4:16" x14ac:dyDescent="0.25">
      <c r="I80" s="99"/>
      <c r="J80" s="99"/>
      <c r="K80" s="99"/>
      <c r="L80" s="99"/>
      <c r="M80" s="99"/>
      <c r="N80" s="99"/>
      <c r="O80" s="99"/>
      <c r="P80" s="99"/>
    </row>
    <row r="81" spans="9:16" x14ac:dyDescent="0.25">
      <c r="I81" s="99"/>
      <c r="J81" s="99"/>
      <c r="K81" s="99"/>
      <c r="L81" s="99"/>
      <c r="M81" s="99"/>
      <c r="N81" s="99"/>
      <c r="O81" s="99"/>
      <c r="P81" s="99"/>
    </row>
  </sheetData>
  <sheetProtection algorithmName="SHA-512" hashValue="MWEbs9QwLF2fikeLWAHXyePRgq0dMaVFeyztFsV945/jjK3azF/DiWE7QA32QPXLWeit8Akjid/qjjUb6UV0Yw==" saltValue="L6YoduNz9gTLpQbtGUnHBQ==" spinCount="100000" sheet="1" objects="1" scenarios="1"/>
  <mergeCells count="18">
    <mergeCell ref="B2:H2"/>
    <mergeCell ref="F10:G10"/>
    <mergeCell ref="H10:I10"/>
    <mergeCell ref="J10:K10"/>
    <mergeCell ref="L10:M10"/>
    <mergeCell ref="D4:M4"/>
    <mergeCell ref="D9:E9"/>
    <mergeCell ref="F9:G9"/>
    <mergeCell ref="H9:I9"/>
    <mergeCell ref="J9:K9"/>
    <mergeCell ref="L9:M9"/>
    <mergeCell ref="I2:M2"/>
    <mergeCell ref="Q13:Y13"/>
    <mergeCell ref="N9:O9"/>
    <mergeCell ref="Q17:Y17"/>
    <mergeCell ref="D30:O32"/>
    <mergeCell ref="N10:O10"/>
    <mergeCell ref="Q14:Y14"/>
  </mergeCells>
  <conditionalFormatting sqref="F14">
    <cfRule type="expression" dxfId="36" priority="35">
      <formula>F39&gt;0</formula>
    </cfRule>
  </conditionalFormatting>
  <conditionalFormatting sqref="F15:F22">
    <cfRule type="expression" dxfId="35" priority="34">
      <formula>F40&gt;0</formula>
    </cfRule>
  </conditionalFormatting>
  <conditionalFormatting sqref="H14">
    <cfRule type="expression" dxfId="34" priority="33">
      <formula>H39&gt;0</formula>
    </cfRule>
  </conditionalFormatting>
  <conditionalFormatting sqref="H15:H22">
    <cfRule type="expression" dxfId="33" priority="32">
      <formula>H40&gt;0</formula>
    </cfRule>
  </conditionalFormatting>
  <conditionalFormatting sqref="J14">
    <cfRule type="expression" dxfId="32" priority="31">
      <formula>J39&gt;0</formula>
    </cfRule>
  </conditionalFormatting>
  <conditionalFormatting sqref="J15:J22">
    <cfRule type="expression" dxfId="31" priority="30">
      <formula>J40&gt;0</formula>
    </cfRule>
  </conditionalFormatting>
  <conditionalFormatting sqref="G14">
    <cfRule type="expression" dxfId="30" priority="29">
      <formula>G39&gt;0</formula>
    </cfRule>
  </conditionalFormatting>
  <conditionalFormatting sqref="G15:G22">
    <cfRule type="expression" dxfId="29" priority="28">
      <formula>G40&gt;0</formula>
    </cfRule>
  </conditionalFormatting>
  <conditionalFormatting sqref="I14">
    <cfRule type="expression" dxfId="28" priority="27">
      <formula>I39&gt;0</formula>
    </cfRule>
  </conditionalFormatting>
  <conditionalFormatting sqref="I15:I22">
    <cfRule type="expression" dxfId="27" priority="26">
      <formula>I40&gt;0</formula>
    </cfRule>
  </conditionalFormatting>
  <conditionalFormatting sqref="K14">
    <cfRule type="expression" dxfId="26" priority="25">
      <formula>K39&gt;0</formula>
    </cfRule>
  </conditionalFormatting>
  <conditionalFormatting sqref="K15:K22">
    <cfRule type="expression" dxfId="25" priority="24">
      <formula>K40&gt;0</formula>
    </cfRule>
  </conditionalFormatting>
  <conditionalFormatting sqref="M14">
    <cfRule type="expression" dxfId="24" priority="23">
      <formula>M39&gt;0</formula>
    </cfRule>
  </conditionalFormatting>
  <conditionalFormatting sqref="M15:M22">
    <cfRule type="expression" dxfId="23" priority="22">
      <formula>M40&gt;0</formula>
    </cfRule>
  </conditionalFormatting>
  <conditionalFormatting sqref="O14">
    <cfRule type="expression" dxfId="22" priority="21">
      <formula>O39&gt;0</formula>
    </cfRule>
  </conditionalFormatting>
  <conditionalFormatting sqref="O15:O22">
    <cfRule type="expression" dxfId="21" priority="20">
      <formula>O40&gt;0</formula>
    </cfRule>
  </conditionalFormatting>
  <conditionalFormatting sqref="D13">
    <cfRule type="expression" dxfId="20" priority="19">
      <formula>D37&gt;0</formula>
    </cfRule>
  </conditionalFormatting>
  <conditionalFormatting sqref="E13">
    <cfRule type="expression" dxfId="19" priority="18">
      <formula>E37&gt;0</formula>
    </cfRule>
  </conditionalFormatting>
  <conditionalFormatting sqref="D14:D22">
    <cfRule type="expression" dxfId="18" priority="17">
      <formula>D39&gt;0</formula>
    </cfRule>
  </conditionalFormatting>
  <conditionalFormatting sqref="E14:E22">
    <cfRule type="expression" dxfId="17" priority="16">
      <formula>E39&gt;0</formula>
    </cfRule>
  </conditionalFormatting>
  <conditionalFormatting sqref="D24:D28">
    <cfRule type="expression" dxfId="16" priority="15">
      <formula>D49&gt;0</formula>
    </cfRule>
  </conditionalFormatting>
  <conditionalFormatting sqref="E24:E28">
    <cfRule type="expression" dxfId="15" priority="14">
      <formula>E49&gt;0</formula>
    </cfRule>
  </conditionalFormatting>
  <conditionalFormatting sqref="I2 N2">
    <cfRule type="containsText" dxfId="14" priority="13" operator="containsText" text="!">
      <formula>NOT(ISERROR(SEARCH("!",I2)))</formula>
    </cfRule>
  </conditionalFormatting>
  <conditionalFormatting sqref="Q17:Y17 Q14:Y14">
    <cfRule type="containsText" dxfId="13" priority="12" operator="containsText" text="!">
      <formula>NOT(ISERROR(SEARCH("!",Q14)))</formula>
    </cfRule>
  </conditionalFormatting>
  <conditionalFormatting sqref="F13">
    <cfRule type="expression" dxfId="12" priority="11">
      <formula>F37&gt;0</formula>
    </cfRule>
  </conditionalFormatting>
  <conditionalFormatting sqref="H13">
    <cfRule type="expression" dxfId="11" priority="10">
      <formula>H37&gt;0</formula>
    </cfRule>
  </conditionalFormatting>
  <conditionalFormatting sqref="J13">
    <cfRule type="expression" dxfId="10" priority="9">
      <formula>J37&gt;0</formula>
    </cfRule>
  </conditionalFormatting>
  <conditionalFormatting sqref="G13">
    <cfRule type="expression" dxfId="9" priority="8">
      <formula>G37&gt;0</formula>
    </cfRule>
  </conditionalFormatting>
  <conditionalFormatting sqref="I13">
    <cfRule type="expression" dxfId="8" priority="7">
      <formula>I37&gt;0</formula>
    </cfRule>
  </conditionalFormatting>
  <conditionalFormatting sqref="K13">
    <cfRule type="expression" dxfId="7" priority="6">
      <formula>K37&gt;0</formula>
    </cfRule>
  </conditionalFormatting>
  <conditionalFormatting sqref="M13">
    <cfRule type="expression" dxfId="6" priority="5">
      <formula>M37&gt;0</formula>
    </cfRule>
  </conditionalFormatting>
  <conditionalFormatting sqref="O13">
    <cfRule type="expression" dxfId="5" priority="4">
      <formula>O37&gt;0</formula>
    </cfRule>
  </conditionalFormatting>
  <conditionalFormatting sqref="Q13:Y13">
    <cfRule type="containsText" dxfId="4" priority="3" operator="containsText" text="!">
      <formula>NOT(ISERROR(SEARCH("!",Q13)))</formula>
    </cfRule>
  </conditionalFormatting>
  <conditionalFormatting sqref="C13">
    <cfRule type="cellIs" dxfId="3" priority="2" operator="equal">
      <formula>0</formula>
    </cfRule>
  </conditionalFormatting>
  <conditionalFormatting sqref="C14">
    <cfRule type="cellIs" dxfId="2" priority="1" operator="equal">
      <formula>0</formula>
    </cfRule>
  </conditionalFormatting>
  <dataValidations count="3">
    <dataValidation type="decimal" allowBlank="1" showInputMessage="1" showErrorMessage="1" sqref="G14:G28 I14:I28 K14:K28 M14:M28 O14:O28 J13:J28" xr:uid="{00000000-0002-0000-0300-000000000000}">
      <formula1>0</formula1>
      <formula2>1000</formula2>
    </dataValidation>
    <dataValidation type="decimal" allowBlank="1" showInputMessage="1" showErrorMessage="1" sqref="F13:F28" xr:uid="{00000000-0002-0000-0300-000001000000}">
      <formula1>0</formula1>
      <formula2>10000</formula2>
    </dataValidation>
    <dataValidation type="decimal" allowBlank="1" showInputMessage="1" showErrorMessage="1" sqref="N13:N28 L13:L28 H13:H28" xr:uid="{00000000-0002-0000-0300-000002000000}">
      <formula1>0</formula1>
      <formula2>100</formula2>
    </dataValidation>
  </dataValidations>
  <pageMargins left="0.70866141732283472" right="0.70866141732283472" top="0.78740157480314965" bottom="0.78740157480314965" header="0.31496062992125984" footer="0.31496062992125984"/>
  <pageSetup paperSize="9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2"/>
  <sheetViews>
    <sheetView zoomScaleNormal="100" zoomScaleSheetLayoutView="85" workbookViewId="0">
      <selection activeCell="E10" sqref="E10:G10"/>
    </sheetView>
  </sheetViews>
  <sheetFormatPr baseColWidth="10" defaultColWidth="11.42578125" defaultRowHeight="15" x14ac:dyDescent="0.25"/>
  <cols>
    <col min="1" max="1" width="3.5703125" style="69" customWidth="1"/>
    <col min="2" max="12" width="11.42578125" style="69" customWidth="1"/>
    <col min="13" max="13" width="3.5703125" style="69" customWidth="1"/>
    <col min="14" max="16" width="11.42578125" style="69" customWidth="1"/>
    <col min="17" max="17" width="11.42578125" style="97" customWidth="1"/>
    <col min="18" max="20" width="11.42578125" style="69" customWidth="1"/>
    <col min="21" max="25" width="0" style="69" hidden="1" customWidth="1"/>
    <col min="26" max="27" width="62.7109375" style="72" hidden="1" customWidth="1"/>
    <col min="28" max="28" width="27" style="69" hidden="1" customWidth="1"/>
    <col min="29" max="29" width="6.85546875" style="69" hidden="1" customWidth="1"/>
    <col min="30" max="30" width="27" style="69" hidden="1" customWidth="1"/>
    <col min="31" max="31" width="6.85546875" style="69" hidden="1" customWidth="1"/>
    <col min="32" max="32" width="27" style="69" hidden="1" customWidth="1"/>
    <col min="33" max="33" width="6.85546875" style="69" hidden="1" customWidth="1"/>
    <col min="34" max="34" width="27" style="69" hidden="1" customWidth="1"/>
    <col min="35" max="35" width="6.85546875" style="69" hidden="1" customWidth="1"/>
    <col min="36" max="36" width="27" style="69" hidden="1" customWidth="1"/>
    <col min="37" max="37" width="6.85546875" style="69" hidden="1" customWidth="1"/>
    <col min="38" max="39" width="0" style="69" hidden="1" customWidth="1"/>
    <col min="40" max="46" width="11.42578125" style="69" customWidth="1"/>
    <col min="47" max="16384" width="11.42578125" style="69"/>
  </cols>
  <sheetData>
    <row r="1" spans="1:38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66"/>
      <c r="S1" s="66"/>
      <c r="T1" s="66"/>
      <c r="U1" s="66"/>
      <c r="V1" s="66"/>
      <c r="W1" s="66"/>
      <c r="X1" s="66"/>
      <c r="Y1" s="66"/>
      <c r="Z1" s="68">
        <f>Information!U2</f>
        <v>0</v>
      </c>
      <c r="AA1" s="68"/>
      <c r="AB1" s="69" t="s">
        <v>168</v>
      </c>
      <c r="AD1" s="69" t="s">
        <v>169</v>
      </c>
      <c r="AF1" s="69" t="s">
        <v>170</v>
      </c>
      <c r="AH1" s="69" t="s">
        <v>171</v>
      </c>
      <c r="AJ1" s="69" t="s">
        <v>172</v>
      </c>
    </row>
    <row r="2" spans="1:38" ht="31.5" x14ac:dyDescent="0.5">
      <c r="A2" s="66"/>
      <c r="B2" s="70" t="str">
        <f ca="1">OFFSET(Z2,0,$Z$1)</f>
        <v>Angaben zu den Messverfahren</v>
      </c>
      <c r="C2" s="66"/>
      <c r="D2" s="66"/>
      <c r="E2" s="66"/>
      <c r="F2" s="66"/>
      <c r="G2" s="66"/>
      <c r="H2" s="66"/>
      <c r="I2" s="115"/>
      <c r="J2" s="115"/>
      <c r="K2" s="115"/>
      <c r="L2" s="71" t="str">
        <f ca="1">Information!S4</f>
        <v>25G</v>
      </c>
      <c r="M2" s="115"/>
      <c r="N2" s="66"/>
      <c r="O2" s="66"/>
      <c r="P2" s="66"/>
      <c r="Q2" s="67"/>
      <c r="R2" s="66"/>
      <c r="S2" s="66"/>
      <c r="T2" s="66"/>
      <c r="U2" s="66"/>
      <c r="V2" s="66"/>
      <c r="W2" s="66"/>
      <c r="X2" s="66"/>
      <c r="Z2" s="72" t="s">
        <v>173</v>
      </c>
      <c r="AA2" s="72" t="s">
        <v>174</v>
      </c>
      <c r="AB2" s="120" t="s">
        <v>175</v>
      </c>
      <c r="AC2" s="121" t="s">
        <v>176</v>
      </c>
      <c r="AD2" s="120" t="s">
        <v>177</v>
      </c>
      <c r="AE2" s="122" t="s">
        <v>176</v>
      </c>
      <c r="AF2" s="122" t="s">
        <v>178</v>
      </c>
      <c r="AG2" s="123" t="s">
        <v>176</v>
      </c>
      <c r="AH2" s="120" t="s">
        <v>179</v>
      </c>
      <c r="AI2" s="121" t="s">
        <v>176</v>
      </c>
      <c r="AJ2" s="120" t="s">
        <v>180</v>
      </c>
      <c r="AK2" s="122" t="s">
        <v>176</v>
      </c>
      <c r="AL2" s="120"/>
    </row>
    <row r="3" spans="1:38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37"/>
      <c r="Q3" s="73"/>
      <c r="R3" s="66"/>
      <c r="S3" s="66"/>
      <c r="T3" s="66"/>
      <c r="U3" s="66"/>
      <c r="V3" s="66"/>
      <c r="W3" s="66"/>
      <c r="X3" s="66"/>
      <c r="Y3" s="66"/>
      <c r="Z3" s="72" t="s">
        <v>17</v>
      </c>
      <c r="AA3" s="72" t="s">
        <v>51</v>
      </c>
      <c r="AB3" s="124" t="str">
        <f ca="1">OFFSET(Z16,0,$Z$1)</f>
        <v># Bitte wählen #</v>
      </c>
      <c r="AC3" s="125" t="s">
        <v>181</v>
      </c>
      <c r="AD3" s="124" t="str">
        <f ca="1">AB3</f>
        <v># Bitte wählen #</v>
      </c>
      <c r="AE3" s="124" t="s">
        <v>182</v>
      </c>
      <c r="AF3" s="124" t="str">
        <f ca="1">AB3</f>
        <v># Bitte wählen #</v>
      </c>
      <c r="AG3" s="126" t="s">
        <v>183</v>
      </c>
      <c r="AH3" s="124" t="str">
        <f ca="1">AB3</f>
        <v># Bitte wählen #</v>
      </c>
      <c r="AI3" s="124" t="s">
        <v>184</v>
      </c>
      <c r="AJ3" s="124" t="str">
        <f ca="1">AB3</f>
        <v># Bitte wählen #</v>
      </c>
      <c r="AK3" s="124" t="s">
        <v>185</v>
      </c>
      <c r="AL3" s="124"/>
    </row>
    <row r="4" spans="1:38" x14ac:dyDescent="0.25">
      <c r="A4" s="66"/>
      <c r="B4" s="66" t="str">
        <f ca="1">OFFSET(Z3,0,$Z$1)</f>
        <v>Teilnehmer:</v>
      </c>
      <c r="C4" s="66"/>
      <c r="D4" s="111">
        <f ca="1">Information!S8</f>
        <v>0</v>
      </c>
      <c r="E4" s="111"/>
      <c r="F4" s="111"/>
      <c r="G4" s="111"/>
      <c r="H4" s="111"/>
      <c r="I4" s="111"/>
      <c r="J4" s="111"/>
      <c r="K4" s="74" t="str">
        <f ca="1">Information!C11</f>
        <v>ID-Code:</v>
      </c>
      <c r="L4" s="75">
        <f ca="1">Information!S11</f>
        <v>0</v>
      </c>
      <c r="M4" s="111"/>
      <c r="N4" s="66"/>
      <c r="O4" s="66"/>
      <c r="P4" s="37"/>
      <c r="Q4" s="67"/>
      <c r="R4" s="66"/>
      <c r="S4" s="66"/>
      <c r="T4" s="66"/>
      <c r="U4" s="66"/>
      <c r="V4" s="66"/>
      <c r="W4" s="66"/>
      <c r="X4" s="66"/>
      <c r="Y4" s="66"/>
      <c r="Z4" s="72" t="s">
        <v>52</v>
      </c>
      <c r="AA4" s="72" t="s">
        <v>53</v>
      </c>
      <c r="AB4" s="124" t="str">
        <f ca="1">OFFSET(Z23,0,$Z$1)</f>
        <v>VDI 3862-2 (DNPH Waschflaschen)</v>
      </c>
      <c r="AC4" s="125" t="s">
        <v>186</v>
      </c>
      <c r="AD4" s="124" t="s">
        <v>187</v>
      </c>
      <c r="AE4" s="124" t="s">
        <v>188</v>
      </c>
      <c r="AF4" s="127" t="s">
        <v>189</v>
      </c>
      <c r="AG4" s="126" t="s">
        <v>190</v>
      </c>
      <c r="AH4" s="124" t="s">
        <v>191</v>
      </c>
      <c r="AI4" s="124" t="s">
        <v>192</v>
      </c>
      <c r="AJ4" s="124" t="s">
        <v>193</v>
      </c>
      <c r="AK4" s="124" t="s">
        <v>194</v>
      </c>
      <c r="AL4" s="128"/>
    </row>
    <row r="5" spans="1:38" x14ac:dyDescent="0.25">
      <c r="A5" s="66"/>
      <c r="B5" s="66" t="str">
        <f ca="1">OFFSET(Z4,0,$Z$1)</f>
        <v>Standort:</v>
      </c>
      <c r="C5" s="66"/>
      <c r="D5" s="76">
        <f ca="1">Information!S9</f>
        <v>0</v>
      </c>
      <c r="E5" s="76"/>
      <c r="F5" s="76"/>
      <c r="G5" s="76"/>
      <c r="H5" s="76"/>
      <c r="I5" s="76"/>
      <c r="J5" s="76"/>
      <c r="K5" s="76"/>
      <c r="L5" s="76"/>
      <c r="M5" s="76"/>
      <c r="N5" s="66"/>
      <c r="O5" s="66"/>
      <c r="P5" s="37"/>
      <c r="Q5" s="67"/>
      <c r="R5" s="66"/>
      <c r="S5" s="66"/>
      <c r="T5" s="66"/>
      <c r="U5" s="66"/>
      <c r="V5" s="66"/>
      <c r="W5" s="66"/>
      <c r="X5" s="66"/>
      <c r="Y5" s="66"/>
      <c r="Z5" s="72" t="s">
        <v>195</v>
      </c>
      <c r="AA5" s="72" t="s">
        <v>196</v>
      </c>
      <c r="AB5" s="124" t="str">
        <f ca="1">OFFSET(Z24,0,$Z$1)</f>
        <v>VDI 3862-3 (DNPH Kartuschen)</v>
      </c>
      <c r="AC5" s="125" t="s">
        <v>197</v>
      </c>
      <c r="AD5" s="124" t="s">
        <v>198</v>
      </c>
      <c r="AE5" s="124" t="s">
        <v>199</v>
      </c>
      <c r="AF5" s="124" t="str">
        <f ca="1">AB7</f>
        <v>andere Norm:</v>
      </c>
      <c r="AG5" s="126" t="s">
        <v>200</v>
      </c>
      <c r="AH5" s="124" t="s">
        <v>201</v>
      </c>
      <c r="AI5" s="124" t="s">
        <v>202</v>
      </c>
      <c r="AJ5" s="124" t="s">
        <v>203</v>
      </c>
      <c r="AK5" s="124" t="s">
        <v>204</v>
      </c>
      <c r="AL5" s="128"/>
    </row>
    <row r="6" spans="1:38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37"/>
      <c r="Q6" s="67"/>
      <c r="R6" s="66"/>
      <c r="S6" s="66"/>
      <c r="T6" s="66"/>
      <c r="U6" s="66"/>
      <c r="V6" s="66"/>
      <c r="W6" s="66"/>
      <c r="X6" s="66"/>
      <c r="Y6" s="66"/>
      <c r="Z6" s="72" t="s">
        <v>58</v>
      </c>
      <c r="AA6" s="72" t="s">
        <v>59</v>
      </c>
      <c r="AB6" s="127" t="s">
        <v>205</v>
      </c>
      <c r="AC6" s="125" t="s">
        <v>206</v>
      </c>
      <c r="AD6" s="124" t="str">
        <f ca="1">AB7</f>
        <v>andere Norm:</v>
      </c>
      <c r="AE6" s="124" t="s">
        <v>207</v>
      </c>
      <c r="AF6" s="124" t="str">
        <f ca="1">AB8</f>
        <v>eigenes (Haus-)Verfahren:</v>
      </c>
      <c r="AG6" s="126" t="s">
        <v>208</v>
      </c>
      <c r="AH6" s="124" t="s">
        <v>209</v>
      </c>
      <c r="AI6" s="124" t="s">
        <v>210</v>
      </c>
      <c r="AJ6" s="124" t="str">
        <f ca="1">OFFSET(Z22,0,$Z$1)</f>
        <v>anderes Gerät:</v>
      </c>
      <c r="AK6" s="124" t="s">
        <v>211</v>
      </c>
      <c r="AL6" s="124"/>
    </row>
    <row r="7" spans="1:38" x14ac:dyDescent="0.25">
      <c r="A7" s="66"/>
      <c r="B7" s="77" t="str">
        <f ca="1">OFFSET(Z5,0,$Z$1)</f>
        <v>Bitte geben Sie hier Informationen zu den von Ihnen angewandten Messverfahren an.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37"/>
      <c r="Q7" s="67"/>
      <c r="R7" s="66"/>
      <c r="S7" s="66"/>
      <c r="T7" s="66"/>
      <c r="U7" s="66"/>
      <c r="V7" s="66"/>
      <c r="W7" s="66"/>
      <c r="X7" s="66"/>
      <c r="Y7" s="66"/>
      <c r="Z7" s="72" t="s">
        <v>61</v>
      </c>
      <c r="AA7" s="72" t="s">
        <v>62</v>
      </c>
      <c r="AB7" s="124" t="str">
        <f ca="1">OFFSET(Z17,0,$Z$1)</f>
        <v>andere Norm:</v>
      </c>
      <c r="AC7" s="125" t="s">
        <v>212</v>
      </c>
      <c r="AD7" s="124" t="str">
        <f ca="1">AB8</f>
        <v>eigenes (Haus-)Verfahren:</v>
      </c>
      <c r="AE7" s="124" t="s">
        <v>213</v>
      </c>
      <c r="AF7" s="121"/>
      <c r="AG7" s="126"/>
      <c r="AH7" s="124" t="s">
        <v>214</v>
      </c>
      <c r="AI7" s="124" t="s">
        <v>215</v>
      </c>
      <c r="AJ7" s="124"/>
      <c r="AK7" s="124"/>
      <c r="AL7" s="124"/>
    </row>
    <row r="8" spans="1:38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37"/>
      <c r="N8" s="78" t="str">
        <f ca="1">Information!I1</f>
        <v>Hinweise zum Ausfüllen:</v>
      </c>
      <c r="O8" s="66"/>
      <c r="P8" s="66"/>
      <c r="Q8" s="67"/>
      <c r="R8" s="66"/>
      <c r="S8" s="66"/>
      <c r="T8" s="66"/>
      <c r="U8" s="66"/>
      <c r="V8" s="66"/>
      <c r="W8" s="66"/>
      <c r="X8" s="66"/>
      <c r="Y8" s="66"/>
      <c r="Z8" s="72" t="s">
        <v>107</v>
      </c>
      <c r="AA8" s="72" t="s">
        <v>216</v>
      </c>
      <c r="AB8" s="124" t="str">
        <f ca="1">OFFSET(Z18,0,$Z$1)</f>
        <v>eigenes (Haus-)Verfahren:</v>
      </c>
      <c r="AC8" s="125" t="s">
        <v>217</v>
      </c>
      <c r="AD8" s="124"/>
      <c r="AE8" s="124"/>
      <c r="AF8" s="124"/>
      <c r="AG8" s="126"/>
      <c r="AH8" s="124" t="str">
        <f ca="1">OFFSET(Z20,0,$Z$1)</f>
        <v>andere(s) Lösungsmittel:</v>
      </c>
      <c r="AI8" s="124" t="s">
        <v>218</v>
      </c>
      <c r="AJ8" s="121"/>
      <c r="AK8" s="124"/>
      <c r="AL8" s="124"/>
    </row>
    <row r="9" spans="1:38" s="110" customFormat="1" ht="30" customHeight="1" x14ac:dyDescent="0.2">
      <c r="A9" s="88"/>
      <c r="B9" s="112" t="str">
        <f ca="1">OFFSET(Z8,0,$Z$1)</f>
        <v>Komponente</v>
      </c>
      <c r="C9" s="112"/>
      <c r="D9" s="112"/>
      <c r="E9" s="112" t="str">
        <f ca="1">OFFSET(Z9,0,$Z$1)</f>
        <v>Angewandtes Verfahren</v>
      </c>
      <c r="F9" s="112"/>
      <c r="G9" s="112"/>
      <c r="H9" s="112" t="str">
        <f ca="1">OFFSET(Z10,0,$Z$1)</f>
        <v>Kommentare</v>
      </c>
      <c r="I9" s="112"/>
      <c r="J9" s="112"/>
      <c r="K9" s="112"/>
      <c r="L9" s="112"/>
      <c r="M9" s="109"/>
      <c r="N9" s="109"/>
      <c r="O9" s="81"/>
      <c r="P9" s="109"/>
      <c r="Q9" s="109"/>
      <c r="R9" s="109"/>
      <c r="S9" s="81"/>
      <c r="T9" s="109"/>
      <c r="U9" s="109"/>
      <c r="V9" s="117"/>
      <c r="W9" s="117" t="s">
        <v>219</v>
      </c>
      <c r="X9" s="117"/>
      <c r="Y9" s="117" t="s">
        <v>220</v>
      </c>
      <c r="Z9" s="72" t="s">
        <v>221</v>
      </c>
      <c r="AA9" s="72" t="s">
        <v>222</v>
      </c>
      <c r="AB9" s="124"/>
      <c r="AC9" s="125"/>
      <c r="AD9" s="124"/>
      <c r="AE9" s="124"/>
      <c r="AF9" s="124"/>
      <c r="AG9" s="126"/>
      <c r="AH9" s="124" t="str">
        <f ca="1">OFFSET(Z21,0,$Z$1)</f>
        <v>keines (Thermodesorption)</v>
      </c>
      <c r="AI9" s="124" t="s">
        <v>223</v>
      </c>
      <c r="AJ9" s="121"/>
      <c r="AK9" s="124"/>
      <c r="AL9" s="124"/>
    </row>
    <row r="10" spans="1:38" s="110" customFormat="1" ht="30" customHeight="1" x14ac:dyDescent="0.2">
      <c r="A10" s="88"/>
      <c r="B10" s="114" t="str">
        <f ca="1">OFFSET(Z11,0,$Z$1)</f>
        <v>Organische Stoffe (ETX)</v>
      </c>
      <c r="C10" s="113"/>
      <c r="D10" s="113"/>
      <c r="E10" s="173" t="str">
        <f ca="1">AB3</f>
        <v># Bitte wählen #</v>
      </c>
      <c r="F10" s="173"/>
      <c r="G10" s="173"/>
      <c r="H10" s="174"/>
      <c r="I10" s="174"/>
      <c r="J10" s="174"/>
      <c r="K10" s="174"/>
      <c r="L10" s="175"/>
      <c r="M10" s="37" t="str">
        <f ca="1">IF(N10="","","&lt;–")</f>
        <v/>
      </c>
      <c r="N10" s="80" t="str">
        <f ca="1">IF(H10="",IF(U10=1,OFFSET($Z$19,0,$Z$1),""),"")</f>
        <v/>
      </c>
      <c r="O10" s="81"/>
      <c r="P10" s="109"/>
      <c r="Q10" s="109"/>
      <c r="R10" s="109"/>
      <c r="S10" s="81"/>
      <c r="T10" s="109"/>
      <c r="U10" s="117">
        <f ca="1">IF(VALUE(RIGHT(X10,1))&gt;7,1,0)</f>
        <v>0</v>
      </c>
      <c r="V10" s="117">
        <v>10</v>
      </c>
      <c r="W10" s="117" t="str">
        <f ca="1">INDIRECT(W$9&amp;$V10)</f>
        <v># Bitte wählen #</v>
      </c>
      <c r="X10" s="117" t="str">
        <f ca="1">VLOOKUP(W10,AF3:AG14,2,0)</f>
        <v>AnO0</v>
      </c>
      <c r="Y10" s="117">
        <f ca="1">INDIRECT(Y$9&amp;$V10)</f>
        <v>0</v>
      </c>
      <c r="Z10" s="72" t="s">
        <v>224</v>
      </c>
      <c r="AA10" s="72" t="s">
        <v>225</v>
      </c>
    </row>
    <row r="11" spans="1:38" s="110" customFormat="1" ht="30" customHeight="1" x14ac:dyDescent="0.2">
      <c r="A11" s="88"/>
      <c r="B11" s="114" t="s">
        <v>60</v>
      </c>
      <c r="C11" s="113"/>
      <c r="D11" s="113"/>
      <c r="E11" s="173" t="str">
        <f ca="1">AB3</f>
        <v># Bitte wählen #</v>
      </c>
      <c r="F11" s="173"/>
      <c r="G11" s="173"/>
      <c r="H11" s="174"/>
      <c r="I11" s="174"/>
      <c r="J11" s="174"/>
      <c r="K11" s="174"/>
      <c r="L11" s="175"/>
      <c r="M11" s="37" t="str">
        <f t="shared" ref="M11:M16" ca="1" si="0">IF(N11="","","&lt;–")</f>
        <v/>
      </c>
      <c r="N11" s="80" t="str">
        <f t="shared" ref="N11:N12" ca="1" si="1">IF(H11="",IF(U11=1,OFFSET($Z$19,0,$Z$1),""),"")</f>
        <v/>
      </c>
      <c r="O11" s="81"/>
      <c r="P11" s="109"/>
      <c r="Q11" s="109"/>
      <c r="R11" s="109"/>
      <c r="S11" s="81"/>
      <c r="T11" s="81"/>
      <c r="U11" s="117">
        <f t="shared" ref="U11:U14" ca="1" si="2">IF(VALUE(RIGHT(X11,1))&gt;7,1,0)</f>
        <v>0</v>
      </c>
      <c r="V11" s="117">
        <v>11</v>
      </c>
      <c r="W11" s="117" t="str">
        <f t="shared" ref="W11:Y14" ca="1" si="3">INDIRECT(W$9&amp;$V11)</f>
        <v># Bitte wählen #</v>
      </c>
      <c r="X11" s="117" t="str">
        <f ca="1">VLOOKUP(W11,AD3:AE14,2,0)</f>
        <v>AnS0</v>
      </c>
      <c r="Y11" s="117">
        <f t="shared" ca="1" si="3"/>
        <v>0</v>
      </c>
      <c r="Z11" s="72" t="s">
        <v>226</v>
      </c>
      <c r="AA11" s="72" t="s">
        <v>227</v>
      </c>
    </row>
    <row r="12" spans="1:38" s="72" customFormat="1" ht="30" customHeight="1" x14ac:dyDescent="0.2">
      <c r="A12" s="88"/>
      <c r="B12" s="114" t="str">
        <f ca="1">OFFSET(Z12,0,$Z$1)</f>
        <v>Formaldehyd</v>
      </c>
      <c r="C12" s="113"/>
      <c r="D12" s="113"/>
      <c r="E12" s="173" t="str">
        <f ca="1">AB3</f>
        <v># Bitte wählen #</v>
      </c>
      <c r="F12" s="173"/>
      <c r="G12" s="173"/>
      <c r="H12" s="174"/>
      <c r="I12" s="174"/>
      <c r="J12" s="174"/>
      <c r="K12" s="174"/>
      <c r="L12" s="175"/>
      <c r="M12" s="37" t="str">
        <f t="shared" ca="1" si="0"/>
        <v/>
      </c>
      <c r="N12" s="80" t="str">
        <f t="shared" ca="1" si="1"/>
        <v/>
      </c>
      <c r="O12" s="88"/>
      <c r="P12" s="88"/>
      <c r="Q12" s="88"/>
      <c r="R12" s="88"/>
      <c r="S12" s="88"/>
      <c r="T12" s="88"/>
      <c r="U12" s="117">
        <f t="shared" ca="1" si="2"/>
        <v>0</v>
      </c>
      <c r="V12" s="117">
        <v>12</v>
      </c>
      <c r="W12" s="117" t="str">
        <f t="shared" ca="1" si="3"/>
        <v># Bitte wählen #</v>
      </c>
      <c r="X12" s="117" t="str">
        <f ca="1">VLOOKUP(W12,AB3:AC14,2,0)</f>
        <v>AnF0</v>
      </c>
      <c r="Y12" s="117">
        <f t="shared" ca="1" si="3"/>
        <v>0</v>
      </c>
      <c r="Z12" s="72" t="s">
        <v>123</v>
      </c>
      <c r="AA12" s="72" t="s">
        <v>124</v>
      </c>
    </row>
    <row r="13" spans="1:38" s="90" customFormat="1" ht="30" customHeight="1" x14ac:dyDescent="0.2">
      <c r="A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37"/>
      <c r="N13" s="80"/>
      <c r="O13" s="68"/>
      <c r="P13" s="68"/>
      <c r="Q13" s="68"/>
      <c r="R13" s="68"/>
      <c r="S13" s="68"/>
      <c r="T13" s="68"/>
      <c r="U13" s="117">
        <f ca="1">IF(VALUE(RIGHT(X13,1))&gt;8,1,0)</f>
        <v>0</v>
      </c>
      <c r="V13" s="117">
        <v>15</v>
      </c>
      <c r="W13" s="117" t="str">
        <f t="shared" ca="1" si="3"/>
        <v># Bitte wählen #</v>
      </c>
      <c r="X13" s="117" t="str">
        <f ca="1">VLOOKUP(W13,AH3:AI14,2,0)</f>
        <v>DeO0</v>
      </c>
      <c r="Y13" s="117">
        <f t="shared" ca="1" si="3"/>
        <v>0</v>
      </c>
      <c r="Z13" s="72" t="s">
        <v>228</v>
      </c>
      <c r="AA13" s="72" t="s">
        <v>229</v>
      </c>
    </row>
    <row r="14" spans="1:38" s="90" customFormat="1" ht="30" customHeight="1" x14ac:dyDescent="0.2">
      <c r="A14" s="88"/>
      <c r="B14" s="112" t="str">
        <f ca="1">OFFSET(Z13,0,$Z$1)</f>
        <v>Nähere Angaben zur Analytik Organischer Stoffe (ETX)</v>
      </c>
      <c r="C14" s="112"/>
      <c r="D14" s="112"/>
      <c r="E14" s="112"/>
      <c r="F14" s="112"/>
      <c r="G14" s="112"/>
      <c r="H14" s="112" t="str">
        <f ca="1">H9</f>
        <v>Kommentare</v>
      </c>
      <c r="I14" s="112"/>
      <c r="J14" s="112"/>
      <c r="K14" s="112"/>
      <c r="L14" s="112"/>
      <c r="M14" s="37"/>
      <c r="N14" s="80"/>
      <c r="O14" s="68"/>
      <c r="P14" s="68"/>
      <c r="Q14" s="68"/>
      <c r="R14" s="68"/>
      <c r="S14" s="68"/>
      <c r="T14" s="68"/>
      <c r="U14" s="117">
        <f t="shared" ca="1" si="2"/>
        <v>0</v>
      </c>
      <c r="V14" s="117">
        <v>16</v>
      </c>
      <c r="W14" s="117" t="str">
        <f t="shared" ca="1" si="3"/>
        <v># Bitte wählen #</v>
      </c>
      <c r="X14" s="117" t="str">
        <f ca="1">VLOOKUP(W14,AJ3:AK14,2,0)</f>
        <v>AgO0</v>
      </c>
      <c r="Y14" s="117">
        <f t="shared" ca="1" si="3"/>
        <v>0</v>
      </c>
      <c r="Z14" s="72" t="s">
        <v>230</v>
      </c>
      <c r="AA14" s="72" t="s">
        <v>231</v>
      </c>
    </row>
    <row r="15" spans="1:38" s="90" customFormat="1" ht="30" customHeight="1" x14ac:dyDescent="0.2">
      <c r="A15" s="88"/>
      <c r="B15" s="114" t="str">
        <f ca="1">OFFSET(Z14,0,$Z$1)</f>
        <v>Desorptionsmittel</v>
      </c>
      <c r="C15" s="113"/>
      <c r="D15" s="113"/>
      <c r="E15" s="173" t="str">
        <f ca="1">AB3</f>
        <v># Bitte wählen #</v>
      </c>
      <c r="F15" s="173"/>
      <c r="G15" s="173"/>
      <c r="H15" s="174"/>
      <c r="I15" s="174"/>
      <c r="J15" s="174"/>
      <c r="K15" s="174"/>
      <c r="L15" s="175"/>
      <c r="M15" s="37" t="str">
        <f t="shared" ca="1" si="0"/>
        <v/>
      </c>
      <c r="N15" s="80" t="str">
        <f ca="1">IF(H15="",IF(U13=1,OFFSET($Z$19,0,$Z$1),""),"")</f>
        <v/>
      </c>
      <c r="O15" s="68"/>
      <c r="P15" s="68"/>
      <c r="Q15" s="68"/>
      <c r="R15" s="68"/>
      <c r="S15" s="68"/>
      <c r="T15" s="68"/>
      <c r="U15" s="68"/>
      <c r="V15" s="117"/>
      <c r="W15" s="117"/>
      <c r="X15" s="117"/>
      <c r="Y15" s="117"/>
      <c r="Z15" s="72" t="s">
        <v>232</v>
      </c>
      <c r="AA15" s="72" t="s">
        <v>233</v>
      </c>
    </row>
    <row r="16" spans="1:38" s="90" customFormat="1" ht="30" customHeight="1" x14ac:dyDescent="0.2">
      <c r="A16" s="88"/>
      <c r="B16" s="114" t="str">
        <f ca="1">OFFSET(Z15,0,$Z$1)</f>
        <v>Analysegerät</v>
      </c>
      <c r="C16" s="113"/>
      <c r="D16" s="113"/>
      <c r="E16" s="173" t="str">
        <f ca="1">AB3</f>
        <v># Bitte wählen #</v>
      </c>
      <c r="F16" s="173"/>
      <c r="G16" s="173"/>
      <c r="H16" s="174"/>
      <c r="I16" s="174"/>
      <c r="J16" s="174"/>
      <c r="K16" s="174"/>
      <c r="L16" s="175"/>
      <c r="M16" s="37" t="str">
        <f t="shared" ca="1" si="0"/>
        <v/>
      </c>
      <c r="N16" s="80" t="str">
        <f ca="1">IF(H16="",IF(U14=1,OFFSET($Z$19,0,$Z$1),""),"")</f>
        <v/>
      </c>
      <c r="O16" s="68"/>
      <c r="P16" s="68"/>
      <c r="Q16" s="68"/>
      <c r="R16" s="68"/>
      <c r="S16" s="68"/>
      <c r="T16" s="68"/>
      <c r="U16" s="68"/>
      <c r="V16" s="117"/>
      <c r="W16" s="117"/>
      <c r="X16" s="117"/>
      <c r="Y16" s="117"/>
      <c r="Z16" s="95" t="s">
        <v>234</v>
      </c>
      <c r="AA16" s="95" t="s">
        <v>235</v>
      </c>
    </row>
    <row r="17" spans="1:27" s="90" customFormat="1" x14ac:dyDescent="0.2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37"/>
      <c r="N17" s="116"/>
      <c r="O17" s="116"/>
      <c r="P17" s="68"/>
      <c r="Q17" s="68"/>
      <c r="R17" s="68"/>
      <c r="S17" s="116"/>
      <c r="T17" s="116"/>
      <c r="U17" s="116"/>
      <c r="V17" s="116"/>
      <c r="W17" s="116"/>
      <c r="X17" s="116"/>
      <c r="Y17" s="116"/>
      <c r="Z17" s="95" t="s">
        <v>236</v>
      </c>
      <c r="AA17" s="95" t="s">
        <v>237</v>
      </c>
    </row>
    <row r="18" spans="1:27" s="90" customFormat="1" x14ac:dyDescent="0.2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37"/>
      <c r="N18" s="116"/>
      <c r="O18" s="116"/>
      <c r="P18" s="68"/>
      <c r="Q18" s="68"/>
      <c r="R18" s="68"/>
      <c r="S18" s="116"/>
      <c r="T18" s="116"/>
      <c r="U18" s="116"/>
      <c r="V18" s="116"/>
      <c r="W18" s="116"/>
      <c r="X18" s="116"/>
      <c r="Y18" s="116"/>
      <c r="Z18" s="95" t="s">
        <v>238</v>
      </c>
      <c r="AA18" s="95" t="s">
        <v>239</v>
      </c>
    </row>
    <row r="19" spans="1:27" s="90" customFormat="1" x14ac:dyDescent="0.2">
      <c r="A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37"/>
      <c r="N19" s="80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95" t="s">
        <v>240</v>
      </c>
      <c r="AA19" s="95" t="s">
        <v>241</v>
      </c>
    </row>
    <row r="20" spans="1:27" s="90" customFormat="1" x14ac:dyDescent="0.2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37"/>
      <c r="N20" s="80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95" t="s">
        <v>242</v>
      </c>
      <c r="AA20" s="95" t="s">
        <v>243</v>
      </c>
    </row>
    <row r="21" spans="1:27" s="90" customFormat="1" x14ac:dyDescent="0.2">
      <c r="A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37"/>
      <c r="N21" s="80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95" t="s">
        <v>244</v>
      </c>
      <c r="AA21" s="95" t="s">
        <v>245</v>
      </c>
    </row>
    <row r="22" spans="1:27" s="90" customFormat="1" x14ac:dyDescent="0.2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37"/>
      <c r="N22" s="80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95" t="s">
        <v>246</v>
      </c>
      <c r="AA22" s="95" t="s">
        <v>247</v>
      </c>
    </row>
    <row r="23" spans="1:27" s="90" customFormat="1" x14ac:dyDescent="0.2">
      <c r="A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37"/>
      <c r="N23" s="80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95" t="s">
        <v>248</v>
      </c>
      <c r="AA23" s="95" t="s">
        <v>249</v>
      </c>
    </row>
    <row r="24" spans="1:27" s="90" customFormat="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37"/>
      <c r="N24" s="80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95" t="s">
        <v>250</v>
      </c>
      <c r="AA24" s="95" t="s">
        <v>251</v>
      </c>
    </row>
    <row r="25" spans="1:27" s="90" customFormat="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37"/>
      <c r="N25" s="80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95"/>
      <c r="AA25" s="95"/>
    </row>
    <row r="26" spans="1:27" s="90" customFormat="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37"/>
      <c r="Q26" s="80"/>
      <c r="R26" s="68"/>
      <c r="S26" s="68"/>
      <c r="T26" s="68"/>
      <c r="U26" s="68"/>
      <c r="V26" s="68"/>
      <c r="W26" s="68"/>
      <c r="X26" s="68"/>
      <c r="Y26" s="68"/>
      <c r="Z26" s="95"/>
      <c r="AA26" s="95"/>
    </row>
    <row r="27" spans="1:27" s="90" customFormat="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37"/>
      <c r="Q27" s="80"/>
      <c r="R27" s="68"/>
      <c r="S27" s="68"/>
      <c r="T27" s="68"/>
      <c r="U27" s="68"/>
      <c r="V27" s="68"/>
      <c r="W27" s="68"/>
      <c r="X27" s="68"/>
      <c r="Y27" s="68"/>
      <c r="Z27" s="95"/>
      <c r="AA27" s="95"/>
    </row>
    <row r="28" spans="1:27" s="90" customFormat="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37"/>
      <c r="Q28" s="80"/>
      <c r="R28" s="68"/>
      <c r="S28" s="68"/>
      <c r="T28" s="68"/>
      <c r="U28" s="68"/>
      <c r="V28" s="68"/>
      <c r="W28" s="68"/>
      <c r="X28" s="68"/>
      <c r="Y28" s="68"/>
      <c r="Z28" s="95"/>
      <c r="AA28" s="95"/>
    </row>
    <row r="29" spans="1:27" s="90" customFormat="1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37"/>
      <c r="Q29" s="80"/>
      <c r="R29" s="68"/>
      <c r="S29" s="68"/>
      <c r="T29" s="68"/>
      <c r="U29" s="68"/>
      <c r="V29" s="68"/>
      <c r="W29" s="68"/>
      <c r="X29" s="68"/>
      <c r="Y29" s="68"/>
      <c r="Z29" s="95"/>
      <c r="AA29" s="95"/>
    </row>
    <row r="30" spans="1:27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37"/>
      <c r="Q30" s="67"/>
      <c r="R30" s="66"/>
      <c r="S30" s="66"/>
      <c r="T30" s="66"/>
      <c r="U30" s="66"/>
      <c r="V30" s="66"/>
      <c r="W30" s="66"/>
      <c r="X30" s="66"/>
      <c r="Y30" s="66"/>
      <c r="Z30" s="95"/>
      <c r="AA30" s="95"/>
    </row>
    <row r="31" spans="1:27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37"/>
      <c r="Q31" s="67"/>
      <c r="R31" s="66"/>
      <c r="S31" s="66"/>
      <c r="T31" s="66"/>
      <c r="U31" s="66"/>
      <c r="V31" s="66"/>
      <c r="W31" s="66"/>
      <c r="X31" s="66"/>
      <c r="Y31" s="66"/>
    </row>
    <row r="32" spans="1:27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37"/>
      <c r="Q32" s="67"/>
      <c r="R32" s="66"/>
      <c r="S32" s="66"/>
      <c r="T32" s="66"/>
      <c r="U32" s="66"/>
      <c r="V32" s="66"/>
      <c r="W32" s="66"/>
      <c r="X32" s="66"/>
      <c r="Y32" s="66"/>
    </row>
    <row r="33" spans="1:25" s="72" customForma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7"/>
      <c r="R33" s="66"/>
      <c r="S33" s="66"/>
      <c r="T33" s="66"/>
      <c r="U33" s="66"/>
      <c r="V33" s="66"/>
      <c r="W33" s="66"/>
      <c r="X33" s="66"/>
      <c r="Y33" s="66"/>
    </row>
    <row r="34" spans="1:25" s="72" customFormat="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7"/>
      <c r="R34" s="66"/>
      <c r="S34" s="66"/>
      <c r="T34" s="66"/>
      <c r="U34" s="66"/>
      <c r="V34" s="66"/>
      <c r="W34" s="66"/>
      <c r="X34" s="66"/>
      <c r="Y34" s="66"/>
    </row>
    <row r="37" spans="1:25" s="72" customFormat="1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97"/>
      <c r="R37" s="69"/>
      <c r="S37" s="69"/>
      <c r="T37" s="69"/>
      <c r="U37" s="69"/>
      <c r="V37" s="69"/>
      <c r="W37" s="69"/>
      <c r="X37" s="69"/>
      <c r="Y37" s="69"/>
    </row>
    <row r="38" spans="1:25" s="72" customFormat="1" x14ac:dyDescent="0.25">
      <c r="A38" s="69"/>
      <c r="B38" s="69"/>
      <c r="C38" s="69"/>
      <c r="D38" s="98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69"/>
      <c r="Q38" s="97"/>
      <c r="R38" s="69"/>
      <c r="S38" s="69"/>
      <c r="T38" s="69"/>
      <c r="U38" s="69"/>
      <c r="V38" s="69"/>
      <c r="W38" s="69"/>
      <c r="X38" s="69"/>
      <c r="Y38" s="69"/>
    </row>
    <row r="39" spans="1:25" s="72" customFormat="1" x14ac:dyDescent="0.25">
      <c r="A39" s="69"/>
      <c r="B39" s="69"/>
      <c r="C39" s="69"/>
      <c r="D39" s="98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69"/>
      <c r="Q39" s="97"/>
      <c r="R39" s="69"/>
      <c r="S39" s="69"/>
      <c r="T39" s="69"/>
      <c r="U39" s="69"/>
      <c r="V39" s="69"/>
      <c r="W39" s="69"/>
      <c r="X39" s="69"/>
      <c r="Y39" s="69"/>
    </row>
    <row r="40" spans="1:25" s="72" customFormat="1" x14ac:dyDescent="0.25">
      <c r="A40" s="69"/>
      <c r="B40" s="69"/>
      <c r="C40" s="69"/>
      <c r="D40" s="98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69"/>
      <c r="Q40" s="97"/>
      <c r="R40" s="69"/>
      <c r="S40" s="69"/>
      <c r="T40" s="69"/>
      <c r="U40" s="69"/>
      <c r="V40" s="69"/>
      <c r="W40" s="69"/>
      <c r="X40" s="69"/>
      <c r="Y40" s="69"/>
    </row>
    <row r="41" spans="1:25" s="72" customFormat="1" x14ac:dyDescent="0.25">
      <c r="A41" s="69"/>
      <c r="B41" s="69"/>
      <c r="C41" s="69"/>
      <c r="D41" s="98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69"/>
      <c r="Q41" s="97"/>
      <c r="R41" s="69"/>
      <c r="S41" s="69"/>
      <c r="T41" s="69"/>
      <c r="U41" s="69"/>
      <c r="V41" s="69"/>
      <c r="W41" s="69"/>
      <c r="X41" s="69"/>
      <c r="Y41" s="69"/>
    </row>
    <row r="42" spans="1:25" s="72" customFormat="1" x14ac:dyDescent="0.25">
      <c r="A42" s="69"/>
      <c r="B42" s="69"/>
      <c r="C42" s="69"/>
      <c r="D42" s="98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69"/>
      <c r="Q42" s="97"/>
      <c r="R42" s="69"/>
      <c r="S42" s="69"/>
      <c r="T42" s="69"/>
      <c r="U42" s="69"/>
      <c r="V42" s="69"/>
      <c r="W42" s="69"/>
      <c r="X42" s="69"/>
      <c r="Y42" s="69"/>
    </row>
    <row r="43" spans="1:25" s="72" customFormat="1" x14ac:dyDescent="0.25">
      <c r="A43" s="69"/>
      <c r="B43" s="69"/>
      <c r="C43" s="69"/>
      <c r="D43" s="98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69"/>
      <c r="Q43" s="97"/>
      <c r="R43" s="69"/>
      <c r="S43" s="69"/>
      <c r="T43" s="69"/>
      <c r="U43" s="69"/>
      <c r="V43" s="69"/>
      <c r="W43" s="69"/>
      <c r="X43" s="69"/>
      <c r="Y43" s="69"/>
    </row>
    <row r="44" spans="1:25" s="72" customFormat="1" x14ac:dyDescent="0.25">
      <c r="A44" s="69"/>
      <c r="B44" s="69"/>
      <c r="C44" s="69"/>
      <c r="D44" s="98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69"/>
      <c r="Q44" s="97"/>
      <c r="R44" s="69"/>
      <c r="S44" s="69"/>
      <c r="T44" s="69"/>
      <c r="U44" s="69"/>
      <c r="V44" s="69"/>
      <c r="W44" s="69"/>
      <c r="X44" s="69"/>
      <c r="Y44" s="69"/>
    </row>
    <row r="45" spans="1:25" s="72" customFormat="1" x14ac:dyDescent="0.25">
      <c r="A45" s="69"/>
      <c r="B45" s="69"/>
      <c r="C45" s="69"/>
      <c r="D45" s="98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69"/>
      <c r="Q45" s="97"/>
      <c r="R45" s="69"/>
      <c r="S45" s="69"/>
      <c r="T45" s="69"/>
      <c r="U45" s="69"/>
      <c r="V45" s="69"/>
      <c r="W45" s="69"/>
      <c r="X45" s="69"/>
      <c r="Y45" s="69"/>
    </row>
    <row r="46" spans="1:25" s="72" customFormat="1" x14ac:dyDescent="0.25">
      <c r="A46" s="69"/>
      <c r="B46" s="69"/>
      <c r="C46" s="69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69"/>
      <c r="Q46" s="97"/>
      <c r="R46" s="69"/>
      <c r="S46" s="69"/>
      <c r="T46" s="69"/>
      <c r="U46" s="69"/>
      <c r="V46" s="69"/>
      <c r="W46" s="69"/>
      <c r="X46" s="69"/>
      <c r="Y46" s="69"/>
    </row>
    <row r="47" spans="1:25" s="72" customFormat="1" x14ac:dyDescent="0.25">
      <c r="A47" s="69"/>
      <c r="B47" s="69"/>
      <c r="C47" s="69"/>
      <c r="D47" s="98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69"/>
      <c r="Q47" s="97"/>
      <c r="R47" s="69"/>
      <c r="S47" s="69"/>
      <c r="T47" s="69"/>
      <c r="U47" s="69"/>
      <c r="V47" s="69"/>
      <c r="W47" s="69"/>
      <c r="X47" s="69"/>
      <c r="Y47" s="69"/>
    </row>
    <row r="48" spans="1:25" s="72" customFormat="1" x14ac:dyDescent="0.25">
      <c r="A48" s="69"/>
      <c r="B48" s="69"/>
      <c r="C48" s="69"/>
      <c r="D48" s="98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69"/>
      <c r="Q48" s="97"/>
      <c r="R48" s="69"/>
      <c r="S48" s="69"/>
      <c r="T48" s="69"/>
      <c r="U48" s="69"/>
      <c r="V48" s="69"/>
      <c r="W48" s="69"/>
      <c r="X48" s="69"/>
      <c r="Y48" s="69"/>
    </row>
    <row r="49" spans="4:27" s="97" customFormat="1" x14ac:dyDescent="0.25">
      <c r="D49" s="98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69"/>
      <c r="R49" s="69"/>
      <c r="S49" s="69"/>
      <c r="T49" s="69"/>
      <c r="U49" s="69"/>
      <c r="V49" s="69"/>
      <c r="W49" s="69"/>
      <c r="X49" s="69"/>
      <c r="Y49" s="69"/>
      <c r="Z49" s="72"/>
      <c r="AA49" s="72"/>
    </row>
    <row r="50" spans="4:27" s="97" customFormat="1" x14ac:dyDescent="0.25">
      <c r="D50" s="98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69"/>
      <c r="R50" s="69"/>
      <c r="S50" s="69"/>
      <c r="T50" s="69"/>
      <c r="U50" s="69"/>
      <c r="V50" s="69"/>
      <c r="W50" s="69"/>
      <c r="X50" s="69"/>
      <c r="Y50" s="69"/>
      <c r="Z50" s="72"/>
      <c r="AA50" s="72"/>
    </row>
    <row r="51" spans="4:27" s="97" customFormat="1" x14ac:dyDescent="0.25">
      <c r="D51" s="98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69"/>
      <c r="R51" s="69"/>
      <c r="S51" s="69"/>
      <c r="T51" s="69"/>
      <c r="U51" s="69"/>
      <c r="V51" s="69"/>
      <c r="W51" s="69"/>
      <c r="X51" s="69"/>
      <c r="Y51" s="69"/>
      <c r="Z51" s="72"/>
      <c r="AA51" s="72"/>
    </row>
    <row r="52" spans="4:27" s="97" customFormat="1" x14ac:dyDescent="0.25"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69"/>
      <c r="R52" s="69"/>
      <c r="S52" s="69"/>
      <c r="T52" s="69"/>
      <c r="U52" s="69"/>
      <c r="V52" s="69"/>
      <c r="W52" s="69"/>
      <c r="X52" s="69"/>
      <c r="Y52" s="69"/>
      <c r="Z52" s="72"/>
      <c r="AA52" s="72"/>
    </row>
    <row r="53" spans="4:27" s="97" customFormat="1" x14ac:dyDescent="0.25"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69"/>
      <c r="R53" s="69"/>
      <c r="S53" s="69"/>
      <c r="T53" s="69"/>
      <c r="U53" s="69"/>
      <c r="V53" s="69"/>
      <c r="W53" s="69"/>
      <c r="X53" s="69"/>
      <c r="Y53" s="69"/>
      <c r="Z53" s="72"/>
      <c r="AA53" s="72"/>
    </row>
    <row r="54" spans="4:27" s="97" customFormat="1" x14ac:dyDescent="0.25">
      <c r="D54" s="98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69"/>
      <c r="R54" s="69"/>
      <c r="S54" s="69"/>
      <c r="T54" s="69"/>
      <c r="U54" s="69"/>
      <c r="V54" s="69"/>
      <c r="W54" s="69"/>
      <c r="X54" s="69"/>
      <c r="Y54" s="69"/>
      <c r="Z54" s="72"/>
      <c r="AA54" s="72"/>
    </row>
    <row r="55" spans="4:27" s="97" customFormat="1" x14ac:dyDescent="0.25"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69"/>
      <c r="R55" s="69"/>
      <c r="S55" s="69"/>
      <c r="T55" s="69"/>
      <c r="U55" s="69"/>
      <c r="V55" s="69"/>
      <c r="W55" s="69"/>
      <c r="X55" s="69"/>
      <c r="Y55" s="69"/>
      <c r="Z55" s="72"/>
      <c r="AA55" s="72"/>
    </row>
    <row r="61" spans="4:27" s="97" customFormat="1" x14ac:dyDescent="0.25">
      <c r="D61" s="69"/>
      <c r="E61" s="69"/>
      <c r="F61" s="99"/>
      <c r="G61" s="69"/>
      <c r="H61" s="99"/>
      <c r="I61" s="69"/>
      <c r="J61" s="99"/>
      <c r="K61" s="69"/>
      <c r="L61" s="99"/>
      <c r="M61" s="69"/>
      <c r="N61" s="99"/>
      <c r="O61" s="69"/>
      <c r="P61" s="99"/>
      <c r="R61" s="69"/>
      <c r="S61" s="69"/>
      <c r="T61" s="69"/>
      <c r="U61" s="69"/>
      <c r="V61" s="69"/>
      <c r="W61" s="69"/>
      <c r="X61" s="69"/>
      <c r="Y61" s="69"/>
      <c r="Z61" s="72"/>
      <c r="AA61" s="72"/>
    </row>
    <row r="62" spans="4:27" s="97" customFormat="1" x14ac:dyDescent="0.25">
      <c r="D62" s="69"/>
      <c r="E62" s="69"/>
      <c r="F62" s="99"/>
      <c r="G62" s="69"/>
      <c r="H62" s="99"/>
      <c r="I62" s="69"/>
      <c r="J62" s="99"/>
      <c r="K62" s="69"/>
      <c r="L62" s="99"/>
      <c r="M62" s="69"/>
      <c r="N62" s="99"/>
      <c r="O62" s="69"/>
      <c r="P62" s="99"/>
      <c r="R62" s="69"/>
      <c r="S62" s="69"/>
      <c r="T62" s="69"/>
      <c r="U62" s="69"/>
      <c r="V62" s="69"/>
      <c r="W62" s="69"/>
      <c r="X62" s="69"/>
      <c r="Y62" s="69"/>
      <c r="Z62" s="72"/>
      <c r="AA62" s="72"/>
    </row>
    <row r="63" spans="4:27" s="97" customFormat="1" x14ac:dyDescent="0.25">
      <c r="D63" s="69"/>
      <c r="E63" s="69"/>
      <c r="F63" s="98"/>
      <c r="G63" s="69"/>
      <c r="H63" s="98"/>
      <c r="I63" s="69"/>
      <c r="J63" s="98"/>
      <c r="K63" s="69"/>
      <c r="L63" s="98"/>
      <c r="M63" s="69"/>
      <c r="N63" s="98"/>
      <c r="O63" s="69"/>
      <c r="P63" s="99"/>
      <c r="R63" s="69"/>
      <c r="S63" s="69"/>
      <c r="T63" s="69"/>
      <c r="U63" s="69"/>
      <c r="V63" s="69"/>
      <c r="W63" s="69"/>
      <c r="X63" s="69"/>
      <c r="Y63" s="69"/>
      <c r="Z63" s="72"/>
      <c r="AA63" s="72"/>
    </row>
    <row r="64" spans="4:27" s="97" customFormat="1" x14ac:dyDescent="0.25">
      <c r="D64" s="69"/>
      <c r="E64" s="69"/>
      <c r="F64" s="98"/>
      <c r="G64" s="69"/>
      <c r="H64" s="98"/>
      <c r="I64" s="69"/>
      <c r="J64" s="98"/>
      <c r="K64" s="69"/>
      <c r="L64" s="98"/>
      <c r="M64" s="69"/>
      <c r="N64" s="98"/>
      <c r="O64" s="69"/>
      <c r="P64" s="99"/>
      <c r="R64" s="69"/>
      <c r="S64" s="69"/>
      <c r="T64" s="69"/>
      <c r="U64" s="69"/>
      <c r="V64" s="69"/>
      <c r="W64" s="69"/>
      <c r="X64" s="69"/>
      <c r="Y64" s="69"/>
      <c r="Z64" s="72"/>
      <c r="AA64" s="72"/>
    </row>
    <row r="65" spans="4:27" s="97" customFormat="1" x14ac:dyDescent="0.25">
      <c r="D65" s="69"/>
      <c r="E65" s="69"/>
      <c r="F65" s="98"/>
      <c r="G65" s="69"/>
      <c r="H65" s="98"/>
      <c r="I65" s="69"/>
      <c r="J65" s="98"/>
      <c r="K65" s="69"/>
      <c r="L65" s="98"/>
      <c r="M65" s="69"/>
      <c r="N65" s="98"/>
      <c r="O65" s="69"/>
      <c r="P65" s="99"/>
      <c r="R65" s="69"/>
      <c r="S65" s="69"/>
      <c r="T65" s="69"/>
      <c r="U65" s="69"/>
      <c r="V65" s="69"/>
      <c r="W65" s="69"/>
      <c r="X65" s="69"/>
      <c r="Y65" s="69"/>
      <c r="Z65" s="72"/>
      <c r="AA65" s="72"/>
    </row>
    <row r="66" spans="4:27" s="97" customFormat="1" x14ac:dyDescent="0.25">
      <c r="D66" s="69"/>
      <c r="E66" s="69"/>
      <c r="F66" s="98"/>
      <c r="G66" s="69"/>
      <c r="H66" s="98"/>
      <c r="I66" s="69"/>
      <c r="J66" s="98"/>
      <c r="K66" s="69"/>
      <c r="L66" s="98"/>
      <c r="M66" s="69"/>
      <c r="N66" s="98"/>
      <c r="O66" s="69"/>
      <c r="P66" s="99"/>
      <c r="R66" s="69"/>
      <c r="S66" s="69"/>
      <c r="T66" s="69"/>
      <c r="U66" s="69"/>
      <c r="V66" s="69"/>
      <c r="W66" s="69"/>
      <c r="X66" s="69"/>
      <c r="Y66" s="69"/>
      <c r="Z66" s="72"/>
      <c r="AA66" s="72"/>
    </row>
    <row r="67" spans="4:27" s="97" customFormat="1" x14ac:dyDescent="0.25">
      <c r="D67" s="69"/>
      <c r="E67" s="69"/>
      <c r="F67" s="98"/>
      <c r="G67" s="69"/>
      <c r="H67" s="98"/>
      <c r="I67" s="69"/>
      <c r="J67" s="98"/>
      <c r="K67" s="69"/>
      <c r="L67" s="98"/>
      <c r="M67" s="69"/>
      <c r="N67" s="98"/>
      <c r="O67" s="69"/>
      <c r="P67" s="99"/>
      <c r="R67" s="69"/>
      <c r="S67" s="69"/>
      <c r="T67" s="69"/>
      <c r="U67" s="69"/>
      <c r="V67" s="69"/>
      <c r="W67" s="69"/>
      <c r="X67" s="69"/>
      <c r="Y67" s="69"/>
      <c r="Z67" s="72"/>
      <c r="AA67" s="72"/>
    </row>
    <row r="68" spans="4:27" s="97" customFormat="1" x14ac:dyDescent="0.25">
      <c r="D68" s="69"/>
      <c r="E68" s="69"/>
      <c r="F68" s="98"/>
      <c r="G68" s="69"/>
      <c r="H68" s="98"/>
      <c r="I68" s="69"/>
      <c r="J68" s="98"/>
      <c r="K68" s="69"/>
      <c r="L68" s="98"/>
      <c r="M68" s="69"/>
      <c r="N68" s="98"/>
      <c r="O68" s="69"/>
      <c r="P68" s="99"/>
      <c r="R68" s="69"/>
      <c r="S68" s="69"/>
      <c r="T68" s="69"/>
      <c r="U68" s="69"/>
      <c r="V68" s="69"/>
      <c r="W68" s="69"/>
      <c r="X68" s="69"/>
      <c r="Y68" s="69"/>
      <c r="Z68" s="72"/>
      <c r="AA68" s="72"/>
    </row>
    <row r="69" spans="4:27" s="97" customFormat="1" x14ac:dyDescent="0.25">
      <c r="D69" s="69"/>
      <c r="E69" s="69"/>
      <c r="F69" s="98"/>
      <c r="G69" s="69"/>
      <c r="H69" s="98"/>
      <c r="I69" s="69"/>
      <c r="J69" s="98"/>
      <c r="K69" s="69"/>
      <c r="L69" s="98"/>
      <c r="M69" s="69"/>
      <c r="N69" s="98"/>
      <c r="O69" s="69"/>
      <c r="P69" s="99"/>
      <c r="R69" s="69"/>
      <c r="S69" s="69"/>
      <c r="T69" s="69"/>
      <c r="U69" s="69"/>
      <c r="V69" s="69"/>
      <c r="W69" s="69"/>
      <c r="X69" s="69"/>
      <c r="Y69" s="69"/>
      <c r="Z69" s="72"/>
      <c r="AA69" s="72"/>
    </row>
    <row r="70" spans="4:27" s="97" customFormat="1" x14ac:dyDescent="0.25">
      <c r="D70" s="69"/>
      <c r="E70" s="69"/>
      <c r="F70" s="98"/>
      <c r="G70" s="69"/>
      <c r="H70" s="98"/>
      <c r="I70" s="69"/>
      <c r="J70" s="98"/>
      <c r="K70" s="69"/>
      <c r="L70" s="98"/>
      <c r="M70" s="69"/>
      <c r="N70" s="98"/>
      <c r="O70" s="69"/>
      <c r="P70" s="99"/>
      <c r="R70" s="69"/>
      <c r="S70" s="69"/>
      <c r="T70" s="69"/>
      <c r="U70" s="69"/>
      <c r="V70" s="69"/>
      <c r="W70" s="69"/>
      <c r="X70" s="69"/>
      <c r="Y70" s="69"/>
      <c r="Z70" s="72"/>
      <c r="AA70" s="72"/>
    </row>
    <row r="71" spans="4:27" s="97" customFormat="1" x14ac:dyDescent="0.25">
      <c r="D71" s="69"/>
      <c r="E71" s="69"/>
      <c r="F71" s="98"/>
      <c r="G71" s="69"/>
      <c r="H71" s="98"/>
      <c r="I71" s="69"/>
      <c r="J71" s="98"/>
      <c r="K71" s="69"/>
      <c r="L71" s="98"/>
      <c r="M71" s="69"/>
      <c r="N71" s="98"/>
      <c r="O71" s="69"/>
      <c r="P71" s="99"/>
      <c r="R71" s="69"/>
      <c r="S71" s="69"/>
      <c r="T71" s="69"/>
      <c r="U71" s="69"/>
      <c r="V71" s="69"/>
      <c r="W71" s="69"/>
      <c r="X71" s="69"/>
      <c r="Y71" s="69"/>
      <c r="Z71" s="72"/>
      <c r="AA71" s="72"/>
    </row>
    <row r="72" spans="4:27" s="97" customFormat="1" x14ac:dyDescent="0.25">
      <c r="D72" s="69"/>
      <c r="E72" s="69"/>
      <c r="F72" s="98"/>
      <c r="G72" s="69"/>
      <c r="H72" s="98"/>
      <c r="I72" s="69"/>
      <c r="J72" s="98"/>
      <c r="K72" s="69"/>
      <c r="L72" s="98"/>
      <c r="M72" s="69"/>
      <c r="N72" s="98"/>
      <c r="O72" s="69"/>
      <c r="P72" s="99"/>
      <c r="R72" s="69"/>
      <c r="S72" s="69"/>
      <c r="T72" s="69"/>
      <c r="U72" s="69"/>
      <c r="V72" s="69"/>
      <c r="W72" s="69"/>
      <c r="X72" s="69"/>
      <c r="Y72" s="69"/>
      <c r="Z72" s="72"/>
      <c r="AA72" s="72"/>
    </row>
    <row r="73" spans="4:27" s="97" customFormat="1" x14ac:dyDescent="0.25">
      <c r="D73" s="69"/>
      <c r="E73" s="69"/>
      <c r="F73" s="98"/>
      <c r="G73" s="69"/>
      <c r="H73" s="98"/>
      <c r="I73" s="69"/>
      <c r="J73" s="98"/>
      <c r="K73" s="69"/>
      <c r="L73" s="98"/>
      <c r="M73" s="69"/>
      <c r="N73" s="98"/>
      <c r="O73" s="69"/>
      <c r="P73" s="99"/>
      <c r="R73" s="69"/>
      <c r="S73" s="69"/>
      <c r="T73" s="69"/>
      <c r="U73" s="69"/>
      <c r="V73" s="69"/>
      <c r="W73" s="69"/>
      <c r="X73" s="69"/>
      <c r="Y73" s="69"/>
      <c r="Z73" s="72"/>
      <c r="AA73" s="72"/>
    </row>
    <row r="74" spans="4:27" s="97" customFormat="1" x14ac:dyDescent="0.25">
      <c r="D74" s="69"/>
      <c r="E74" s="69"/>
      <c r="F74" s="98"/>
      <c r="G74" s="69"/>
      <c r="H74" s="98"/>
      <c r="I74" s="69"/>
      <c r="J74" s="98"/>
      <c r="K74" s="69"/>
      <c r="L74" s="98"/>
      <c r="M74" s="69"/>
      <c r="N74" s="98"/>
      <c r="O74" s="69"/>
      <c r="P74" s="99"/>
      <c r="R74" s="69"/>
      <c r="S74" s="69"/>
      <c r="T74" s="69"/>
      <c r="U74" s="69"/>
      <c r="V74" s="69"/>
      <c r="W74" s="69"/>
      <c r="X74" s="69"/>
      <c r="Y74" s="69"/>
      <c r="Z74" s="72"/>
      <c r="AA74" s="72"/>
    </row>
    <row r="75" spans="4:27" s="97" customFormat="1" x14ac:dyDescent="0.25">
      <c r="D75" s="69"/>
      <c r="E75" s="69"/>
      <c r="F75" s="98"/>
      <c r="G75" s="69"/>
      <c r="H75" s="98"/>
      <c r="I75" s="69"/>
      <c r="J75" s="98"/>
      <c r="K75" s="69"/>
      <c r="L75" s="98"/>
      <c r="M75" s="69"/>
      <c r="N75" s="98"/>
      <c r="O75" s="69"/>
      <c r="P75" s="99"/>
      <c r="R75" s="69"/>
      <c r="S75" s="69"/>
      <c r="T75" s="69"/>
      <c r="U75" s="69"/>
      <c r="V75" s="69"/>
      <c r="W75" s="69"/>
      <c r="X75" s="69"/>
      <c r="Y75" s="69"/>
      <c r="Z75" s="72"/>
      <c r="AA75" s="72"/>
    </row>
    <row r="76" spans="4:27" s="97" customFormat="1" x14ac:dyDescent="0.25">
      <c r="D76" s="69"/>
      <c r="E76" s="69"/>
      <c r="F76" s="98"/>
      <c r="G76" s="69"/>
      <c r="H76" s="98"/>
      <c r="I76" s="69"/>
      <c r="J76" s="98"/>
      <c r="K76" s="69"/>
      <c r="L76" s="98"/>
      <c r="M76" s="69"/>
      <c r="N76" s="98"/>
      <c r="O76" s="69"/>
      <c r="P76" s="99"/>
      <c r="R76" s="69"/>
      <c r="S76" s="69"/>
      <c r="T76" s="69"/>
      <c r="U76" s="69"/>
      <c r="V76" s="69"/>
      <c r="W76" s="69"/>
      <c r="X76" s="69"/>
      <c r="Y76" s="69"/>
      <c r="Z76" s="72"/>
      <c r="AA76" s="72"/>
    </row>
    <row r="77" spans="4:27" s="97" customFormat="1" x14ac:dyDescent="0.25">
      <c r="D77" s="69"/>
      <c r="E77" s="69"/>
      <c r="F77" s="98"/>
      <c r="G77" s="69"/>
      <c r="H77" s="98"/>
      <c r="I77" s="69"/>
      <c r="J77" s="98"/>
      <c r="K77" s="69"/>
      <c r="L77" s="98"/>
      <c r="M77" s="69"/>
      <c r="N77" s="98"/>
      <c r="O77" s="69"/>
      <c r="P77" s="99"/>
      <c r="R77" s="69"/>
      <c r="S77" s="69"/>
      <c r="T77" s="69"/>
      <c r="U77" s="69"/>
      <c r="V77" s="69"/>
      <c r="W77" s="69"/>
      <c r="X77" s="69"/>
      <c r="Y77" s="69"/>
      <c r="Z77" s="72"/>
      <c r="AA77" s="72"/>
    </row>
    <row r="78" spans="4:27" s="97" customFormat="1" x14ac:dyDescent="0.25"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R78" s="69"/>
      <c r="S78" s="69"/>
      <c r="T78" s="69"/>
      <c r="U78" s="69"/>
      <c r="V78" s="69"/>
      <c r="W78" s="69"/>
      <c r="X78" s="69"/>
      <c r="Y78" s="69"/>
      <c r="Z78" s="72"/>
      <c r="AA78" s="72"/>
    </row>
    <row r="79" spans="4:27" s="97" customFormat="1" x14ac:dyDescent="0.25"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R79" s="69"/>
      <c r="S79" s="69"/>
      <c r="T79" s="69"/>
      <c r="U79" s="69"/>
      <c r="V79" s="69"/>
      <c r="W79" s="69"/>
      <c r="X79" s="69"/>
      <c r="Y79" s="69"/>
      <c r="Z79" s="72"/>
      <c r="AA79" s="72"/>
    </row>
    <row r="80" spans="4:27" s="97" customFormat="1" x14ac:dyDescent="0.25"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R80" s="69"/>
      <c r="S80" s="69"/>
      <c r="T80" s="69"/>
      <c r="U80" s="69"/>
      <c r="V80" s="69"/>
      <c r="W80" s="69"/>
      <c r="X80" s="69"/>
      <c r="Y80" s="69"/>
      <c r="Z80" s="72"/>
      <c r="AA80" s="72"/>
    </row>
    <row r="81" spans="9:27" s="97" customFormat="1" x14ac:dyDescent="0.25">
      <c r="I81" s="99"/>
      <c r="J81" s="99"/>
      <c r="K81" s="99"/>
      <c r="L81" s="99"/>
      <c r="M81" s="99"/>
      <c r="N81" s="99"/>
      <c r="O81" s="99"/>
      <c r="P81" s="99"/>
      <c r="R81" s="69"/>
      <c r="S81" s="69"/>
      <c r="T81" s="69"/>
      <c r="U81" s="69"/>
      <c r="V81" s="69"/>
      <c r="W81" s="69"/>
      <c r="X81" s="69"/>
      <c r="Y81" s="69"/>
      <c r="Z81" s="72"/>
      <c r="AA81" s="72"/>
    </row>
    <row r="82" spans="9:27" s="97" customFormat="1" x14ac:dyDescent="0.25">
      <c r="I82" s="99"/>
      <c r="J82" s="99"/>
      <c r="K82" s="99"/>
      <c r="L82" s="99"/>
      <c r="M82" s="99"/>
      <c r="N82" s="99"/>
      <c r="O82" s="99"/>
      <c r="P82" s="99"/>
      <c r="R82" s="69"/>
      <c r="S82" s="69"/>
      <c r="T82" s="69"/>
      <c r="U82" s="69"/>
      <c r="V82" s="69"/>
      <c r="W82" s="69"/>
      <c r="X82" s="69"/>
      <c r="Y82" s="69"/>
      <c r="Z82" s="72"/>
      <c r="AA82" s="72"/>
    </row>
  </sheetData>
  <sheetProtection password="C72E" sheet="1" objects="1" scenarios="1"/>
  <mergeCells count="10">
    <mergeCell ref="E16:G16"/>
    <mergeCell ref="H10:L10"/>
    <mergeCell ref="H11:L11"/>
    <mergeCell ref="H12:L12"/>
    <mergeCell ref="H15:L15"/>
    <mergeCell ref="H16:L16"/>
    <mergeCell ref="E10:G10"/>
    <mergeCell ref="E11:G11"/>
    <mergeCell ref="E12:G12"/>
    <mergeCell ref="E15:G15"/>
  </mergeCells>
  <conditionalFormatting sqref="M2 I2:K2">
    <cfRule type="containsText" dxfId="1" priority="2" operator="containsText" text="!">
      <formula>NOT(ISERROR(SEARCH("!",I2)))</formula>
    </cfRule>
  </conditionalFormatting>
  <conditionalFormatting sqref="S17:Y18 N17:O18">
    <cfRule type="containsText" dxfId="0" priority="1" operator="containsText" text="!">
      <formula>NOT(ISERROR(SEARCH("!",N17)))</formula>
    </cfRule>
  </conditionalFormatting>
  <dataValidations count="6">
    <dataValidation type="decimal" allowBlank="1" showInputMessage="1" showErrorMessage="1" sqref="M26:O29 F17:L29" xr:uid="{00000000-0002-0000-0400-000000000000}">
      <formula1>0</formula1>
      <formula2>1000</formula2>
    </dataValidation>
    <dataValidation type="list" allowBlank="1" showInputMessage="1" showErrorMessage="1" sqref="E10:G10" xr:uid="{00000000-0002-0000-0400-000001000000}">
      <formula1>$AF$3:$AF$6</formula1>
    </dataValidation>
    <dataValidation type="list" allowBlank="1" showInputMessage="1" showErrorMessage="1" sqref="E11:G11" xr:uid="{00000000-0002-0000-0400-000002000000}">
      <formula1>$AD$3:$AD$7</formula1>
    </dataValidation>
    <dataValidation type="list" allowBlank="1" showInputMessage="1" showErrorMessage="1" sqref="E12:G12" xr:uid="{00000000-0002-0000-0400-000003000000}">
      <formula1>$AB$3:$AB$8</formula1>
    </dataValidation>
    <dataValidation type="list" allowBlank="1" showInputMessage="1" showErrorMessage="1" sqref="E15:G15" xr:uid="{00000000-0002-0000-0400-000004000000}">
      <formula1>$AH$3:$AH$9</formula1>
    </dataValidation>
    <dataValidation type="list" allowBlank="1" showInputMessage="1" showErrorMessage="1" sqref="E16:G16" xr:uid="{00000000-0002-0000-0400-000005000000}">
      <formula1>$AJ$3:$AJ$6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5"/>
  </sheetPr>
  <dimension ref="B3:C10"/>
  <sheetViews>
    <sheetView workbookViewId="0"/>
  </sheetViews>
  <sheetFormatPr baseColWidth="10" defaultColWidth="11.42578125" defaultRowHeight="15" x14ac:dyDescent="0.25"/>
  <cols>
    <col min="1" max="1" width="11.42578125" style="1" customWidth="1"/>
    <col min="2" max="2" width="21.42578125" style="1" customWidth="1"/>
    <col min="3" max="3" width="29.42578125" style="1" customWidth="1"/>
    <col min="4" max="13" width="11.42578125" style="1" customWidth="1"/>
    <col min="14" max="16384" width="11.42578125" style="1"/>
  </cols>
  <sheetData>
    <row r="3" spans="2:3" x14ac:dyDescent="0.25">
      <c r="B3" s="27" t="s">
        <v>252</v>
      </c>
      <c r="C3" s="27" t="s">
        <v>253</v>
      </c>
    </row>
    <row r="4" spans="2:3" x14ac:dyDescent="0.25">
      <c r="B4" s="28" t="s">
        <v>254</v>
      </c>
      <c r="C4" s="28" t="s">
        <v>255</v>
      </c>
    </row>
    <row r="5" spans="2:3" x14ac:dyDescent="0.25">
      <c r="B5" s="28" t="s">
        <v>256</v>
      </c>
      <c r="C5" s="29">
        <v>45954</v>
      </c>
    </row>
    <row r="6" spans="2:3" x14ac:dyDescent="0.25">
      <c r="B6" s="28" t="s">
        <v>257</v>
      </c>
      <c r="C6" s="28" t="s">
        <v>258</v>
      </c>
    </row>
    <row r="7" spans="2:3" x14ac:dyDescent="0.25">
      <c r="B7" s="28" t="s">
        <v>259</v>
      </c>
      <c r="C7" s="29">
        <v>45959</v>
      </c>
    </row>
    <row r="8" spans="2:3" x14ac:dyDescent="0.25">
      <c r="B8" s="28" t="s">
        <v>260</v>
      </c>
      <c r="C8" s="28" t="s">
        <v>255</v>
      </c>
    </row>
    <row r="9" spans="2:3" x14ac:dyDescent="0.25">
      <c r="B9" s="28" t="s">
        <v>261</v>
      </c>
      <c r="C9" s="29">
        <v>45959</v>
      </c>
    </row>
    <row r="10" spans="2:3" x14ac:dyDescent="0.25">
      <c r="B10" s="28" t="s">
        <v>262</v>
      </c>
      <c r="C10" s="28" t="s">
        <v>263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V147"/>
  <sheetViews>
    <sheetView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V120" sqref="V120"/>
    </sheetView>
  </sheetViews>
  <sheetFormatPr baseColWidth="10" defaultRowHeight="12.75" x14ac:dyDescent="0.2"/>
  <cols>
    <col min="1" max="1" width="22" customWidth="1"/>
    <col min="17" max="17" width="7.5703125" customWidth="1"/>
    <col min="18" max="18" width="23.5703125" style="9" customWidth="1"/>
    <col min="19" max="20" width="8.85546875" style="9" customWidth="1"/>
    <col min="21" max="21" width="8.85546875" customWidth="1"/>
  </cols>
  <sheetData>
    <row r="1" spans="1:22" s="13" customFormat="1" x14ac:dyDescent="0.2">
      <c r="A1" s="13" t="s">
        <v>264</v>
      </c>
      <c r="B1" s="13" t="s">
        <v>265</v>
      </c>
      <c r="C1" s="13" t="s">
        <v>266</v>
      </c>
      <c r="D1" s="13" t="s">
        <v>267</v>
      </c>
      <c r="E1" s="13" t="s">
        <v>107</v>
      </c>
      <c r="F1" s="13" t="s">
        <v>65</v>
      </c>
      <c r="G1" s="13" t="s">
        <v>268</v>
      </c>
      <c r="H1" s="13" t="s">
        <v>269</v>
      </c>
      <c r="I1" s="13" t="s">
        <v>270</v>
      </c>
      <c r="J1" s="13" t="s">
        <v>271</v>
      </c>
      <c r="K1" s="13" t="s">
        <v>272</v>
      </c>
      <c r="P1" s="13" t="s">
        <v>273</v>
      </c>
      <c r="R1" s="24" t="s">
        <v>274</v>
      </c>
      <c r="S1" s="24" t="s">
        <v>275</v>
      </c>
      <c r="T1" s="24" t="s">
        <v>276</v>
      </c>
      <c r="U1" s="13" t="s">
        <v>277</v>
      </c>
      <c r="V1" s="13" t="s">
        <v>278</v>
      </c>
    </row>
    <row r="2" spans="1:22" x14ac:dyDescent="0.2">
      <c r="A2" t="str">
        <f t="shared" ref="A2:A36" ca="1" si="0">B2&amp;"-"&amp;E2&amp;"-"&amp;D2&amp;"-"&amp;C2</f>
        <v>25G-Sd-1-0</v>
      </c>
      <c r="B2" s="7" t="str">
        <f ca="1">Information!S4</f>
        <v>25G</v>
      </c>
      <c r="C2">
        <f ca="1">Information!$S$11</f>
        <v>0</v>
      </c>
      <c r="D2">
        <f ca="1">INDIRECT(R2&amp;"!B"&amp;T2)</f>
        <v>1</v>
      </c>
      <c r="E2" s="4" t="s">
        <v>108</v>
      </c>
      <c r="F2" s="5">
        <f ca="1">INDIRECT(R2&amp;"!C"&amp;T2)</f>
        <v>0</v>
      </c>
      <c r="G2" s="6">
        <f ca="1">INDIRECT(R2&amp;"!D"&amp;T2)</f>
        <v>0</v>
      </c>
      <c r="H2" s="6">
        <f ca="1">INDIRECT(R2&amp;"!E"&amp;T2)</f>
        <v>0</v>
      </c>
      <c r="I2" s="22">
        <f t="shared" ref="I2:I37" ca="1" si="1">IFERROR(VALUE(P2),-999)</f>
        <v>-999</v>
      </c>
      <c r="J2" s="101">
        <f ca="1">IF(ISBLANK(INDIRECT(R2&amp;"!"&amp;S2&amp;U2)),-999,INDIRECT(R2&amp;"!"&amp;S2&amp;U2))</f>
        <v>-999</v>
      </c>
      <c r="K2" s="7" t="str">
        <f ca="1">INDIRECT(R2&amp;"!"&amp;S2&amp;"9")</f>
        <v>SO₂</v>
      </c>
      <c r="P2" s="12">
        <f ca="1">IF(ISBLANK(INDIRECT(R2&amp;"!"&amp;S2&amp;T2)),-999,INDIRECT(R2&amp;"!"&amp;S2&amp;T2))</f>
        <v>-999</v>
      </c>
      <c r="R2" s="100" t="s">
        <v>279</v>
      </c>
      <c r="S2" s="100" t="s">
        <v>280</v>
      </c>
      <c r="T2" s="21">
        <v>13</v>
      </c>
      <c r="U2" s="14">
        <v>62</v>
      </c>
      <c r="V2" s="5">
        <f ca="1">IFERROR(F2+29,"")</f>
        <v>29</v>
      </c>
    </row>
    <row r="3" spans="1:22" x14ac:dyDescent="0.2">
      <c r="A3" t="str">
        <f t="shared" ca="1" si="0"/>
        <v>25G-Sd-2-0</v>
      </c>
      <c r="B3" s="7" t="str">
        <f ca="1">B2</f>
        <v>25G</v>
      </c>
      <c r="C3" s="25">
        <f ca="1">Information!$S$11</f>
        <v>0</v>
      </c>
      <c r="D3" s="25">
        <f t="shared" ref="D3:D66" ca="1" si="2">INDIRECT(R3&amp;"!B"&amp;T3)</f>
        <v>2</v>
      </c>
      <c r="E3" s="4" t="s">
        <v>108</v>
      </c>
      <c r="F3" s="5" t="str">
        <f t="shared" ref="F3:F66" ca="1" si="3">INDIRECT(R3&amp;"!C"&amp;T3)</f>
        <v/>
      </c>
      <c r="G3" s="6">
        <f t="shared" ref="G3:G66" ca="1" si="4">INDIRECT(R3&amp;"!D"&amp;T3)</f>
        <v>0</v>
      </c>
      <c r="H3" s="6">
        <f t="shared" ref="H3:H66" ca="1" si="5">INDIRECT(R3&amp;"!E"&amp;T3)</f>
        <v>0</v>
      </c>
      <c r="I3" s="22">
        <f t="shared" ca="1" si="1"/>
        <v>-999</v>
      </c>
      <c r="J3" s="101">
        <f t="shared" ref="J3:J66" ca="1" si="6">IF(ISBLANK(INDIRECT(R3&amp;"!"&amp;S3&amp;U3)),-999,INDIRECT(R3&amp;"!"&amp;S3&amp;U3))</f>
        <v>-999</v>
      </c>
      <c r="K3" s="7" t="str">
        <f t="shared" ref="K3:K66" ca="1" si="7">INDIRECT(R3&amp;"!"&amp;S3&amp;"9")</f>
        <v>SO₂</v>
      </c>
      <c r="P3" s="12">
        <f t="shared" ref="P3:P51" ca="1" si="8">IF(ISBLANK(INDIRECT(R3&amp;"!"&amp;S3&amp;T3)),-999,INDIRECT(R3&amp;"!"&amp;S3&amp;T3))</f>
        <v>-999</v>
      </c>
      <c r="R3" s="9" t="str">
        <f t="shared" ref="R3:R51" si="9">R2</f>
        <v>SO2_ETX_C</v>
      </c>
      <c r="S3" s="9" t="str">
        <f t="shared" ref="S3:S51" si="10">S2</f>
        <v>F</v>
      </c>
      <c r="T3" s="21">
        <v>14</v>
      </c>
      <c r="U3" s="14">
        <v>63</v>
      </c>
      <c r="V3" s="5" t="str">
        <f t="shared" ref="V3:V66" ca="1" si="11">IFERROR(F3+29,"")</f>
        <v/>
      </c>
    </row>
    <row r="4" spans="1:22" x14ac:dyDescent="0.2">
      <c r="A4" t="str">
        <f t="shared" ca="1" si="0"/>
        <v>25G-Sd-3-0</v>
      </c>
      <c r="B4" s="7" t="str">
        <f t="shared" ref="B4:B67" ca="1" si="12">B3</f>
        <v>25G</v>
      </c>
      <c r="C4" s="25">
        <f ca="1">Information!$S$11</f>
        <v>0</v>
      </c>
      <c r="D4" s="25">
        <f t="shared" ca="1" si="2"/>
        <v>3</v>
      </c>
      <c r="E4" s="4" t="s">
        <v>108</v>
      </c>
      <c r="F4" s="5" t="str">
        <f t="shared" ca="1" si="3"/>
        <v/>
      </c>
      <c r="G4" s="6">
        <f t="shared" ca="1" si="4"/>
        <v>0</v>
      </c>
      <c r="H4" s="6">
        <f t="shared" ca="1" si="5"/>
        <v>0</v>
      </c>
      <c r="I4" s="22">
        <f t="shared" ca="1" si="1"/>
        <v>-999</v>
      </c>
      <c r="J4" s="101">
        <f t="shared" ca="1" si="6"/>
        <v>-999</v>
      </c>
      <c r="K4" s="7" t="str">
        <f t="shared" ca="1" si="7"/>
        <v>SO₂</v>
      </c>
      <c r="P4" s="12">
        <f t="shared" ca="1" si="8"/>
        <v>-999</v>
      </c>
      <c r="R4" s="9" t="str">
        <f t="shared" si="9"/>
        <v>SO2_ETX_C</v>
      </c>
      <c r="S4" s="9" t="str">
        <f t="shared" si="10"/>
        <v>F</v>
      </c>
      <c r="T4" s="21">
        <v>15</v>
      </c>
      <c r="U4" s="14">
        <v>64</v>
      </c>
      <c r="V4" s="5" t="str">
        <f t="shared" ca="1" si="11"/>
        <v/>
      </c>
    </row>
    <row r="5" spans="1:22" x14ac:dyDescent="0.2">
      <c r="A5" t="str">
        <f t="shared" ca="1" si="0"/>
        <v>25G-Sd-4-0</v>
      </c>
      <c r="B5" s="7" t="str">
        <f t="shared" ca="1" si="12"/>
        <v>25G</v>
      </c>
      <c r="C5" s="25">
        <f ca="1">Information!$S$11</f>
        <v>0</v>
      </c>
      <c r="D5" s="25">
        <f t="shared" ca="1" si="2"/>
        <v>4</v>
      </c>
      <c r="E5" s="4" t="s">
        <v>108</v>
      </c>
      <c r="F5" s="5" t="str">
        <f t="shared" ca="1" si="3"/>
        <v/>
      </c>
      <c r="G5" s="6">
        <f t="shared" ca="1" si="4"/>
        <v>0</v>
      </c>
      <c r="H5" s="6">
        <f t="shared" ca="1" si="5"/>
        <v>0</v>
      </c>
      <c r="I5" s="22">
        <f t="shared" ca="1" si="1"/>
        <v>-999</v>
      </c>
      <c r="J5" s="101">
        <f t="shared" ca="1" si="6"/>
        <v>-999</v>
      </c>
      <c r="K5" s="7" t="str">
        <f t="shared" ca="1" si="7"/>
        <v>SO₂</v>
      </c>
      <c r="P5" s="12">
        <f t="shared" ca="1" si="8"/>
        <v>-999</v>
      </c>
      <c r="R5" s="9" t="str">
        <f t="shared" si="9"/>
        <v>SO2_ETX_C</v>
      </c>
      <c r="S5" s="9" t="str">
        <f t="shared" si="10"/>
        <v>F</v>
      </c>
      <c r="T5" s="21">
        <v>16</v>
      </c>
      <c r="U5" s="14">
        <v>65</v>
      </c>
      <c r="V5" s="5" t="str">
        <f t="shared" ca="1" si="11"/>
        <v/>
      </c>
    </row>
    <row r="6" spans="1:22" x14ac:dyDescent="0.2">
      <c r="A6" t="str">
        <f t="shared" ca="1" si="0"/>
        <v>25G-Sd-5-0</v>
      </c>
      <c r="B6" s="7" t="str">
        <f t="shared" ca="1" si="12"/>
        <v>25G</v>
      </c>
      <c r="C6" s="25">
        <f ca="1">Information!$S$11</f>
        <v>0</v>
      </c>
      <c r="D6" s="25">
        <f t="shared" ca="1" si="2"/>
        <v>5</v>
      </c>
      <c r="E6" s="4" t="s">
        <v>108</v>
      </c>
      <c r="F6" s="5" t="str">
        <f t="shared" ca="1" si="3"/>
        <v/>
      </c>
      <c r="G6" s="6">
        <f t="shared" ca="1" si="4"/>
        <v>0</v>
      </c>
      <c r="H6" s="6">
        <f t="shared" ca="1" si="5"/>
        <v>0</v>
      </c>
      <c r="I6" s="22">
        <f t="shared" ca="1" si="1"/>
        <v>-999</v>
      </c>
      <c r="J6" s="101">
        <f t="shared" ca="1" si="6"/>
        <v>-999</v>
      </c>
      <c r="K6" s="7" t="str">
        <f t="shared" ca="1" si="7"/>
        <v>SO₂</v>
      </c>
      <c r="P6" s="12">
        <f t="shared" ca="1" si="8"/>
        <v>-999</v>
      </c>
      <c r="R6" s="9" t="str">
        <f t="shared" si="9"/>
        <v>SO2_ETX_C</v>
      </c>
      <c r="S6" s="9" t="str">
        <f t="shared" si="10"/>
        <v>F</v>
      </c>
      <c r="T6" s="21">
        <v>17</v>
      </c>
      <c r="U6" s="14">
        <v>66</v>
      </c>
      <c r="V6" s="5" t="str">
        <f t="shared" ca="1" si="11"/>
        <v/>
      </c>
    </row>
    <row r="7" spans="1:22" x14ac:dyDescent="0.2">
      <c r="A7" t="str">
        <f t="shared" ca="1" si="0"/>
        <v>25G-Sd-6-0</v>
      </c>
      <c r="B7" s="7" t="str">
        <f t="shared" ca="1" si="12"/>
        <v>25G</v>
      </c>
      <c r="C7" s="25">
        <f ca="1">Information!$S$11</f>
        <v>0</v>
      </c>
      <c r="D7" s="25">
        <f t="shared" ca="1" si="2"/>
        <v>6</v>
      </c>
      <c r="E7" s="4" t="s">
        <v>108</v>
      </c>
      <c r="F7" s="5" t="str">
        <f t="shared" ca="1" si="3"/>
        <v/>
      </c>
      <c r="G7" s="6">
        <f t="shared" ca="1" si="4"/>
        <v>0</v>
      </c>
      <c r="H7" s="6">
        <f t="shared" ca="1" si="5"/>
        <v>0</v>
      </c>
      <c r="I7" s="22">
        <f t="shared" ca="1" si="1"/>
        <v>-999</v>
      </c>
      <c r="J7" s="101">
        <f t="shared" ca="1" si="6"/>
        <v>-999</v>
      </c>
      <c r="K7" s="7" t="str">
        <f t="shared" ca="1" si="7"/>
        <v>SO₂</v>
      </c>
      <c r="P7" s="12">
        <f t="shared" ca="1" si="8"/>
        <v>-999</v>
      </c>
      <c r="R7" s="9" t="str">
        <f t="shared" si="9"/>
        <v>SO2_ETX_C</v>
      </c>
      <c r="S7" s="9" t="str">
        <f t="shared" si="10"/>
        <v>F</v>
      </c>
      <c r="T7" s="21">
        <v>18</v>
      </c>
      <c r="U7" s="14">
        <v>67</v>
      </c>
      <c r="V7" s="5" t="str">
        <f t="shared" ca="1" si="11"/>
        <v/>
      </c>
    </row>
    <row r="8" spans="1:22" x14ac:dyDescent="0.2">
      <c r="A8" t="str">
        <f t="shared" ca="1" si="0"/>
        <v>25G-Sd-7-0</v>
      </c>
      <c r="B8" s="7" t="str">
        <f t="shared" ca="1" si="12"/>
        <v>25G</v>
      </c>
      <c r="C8" s="25">
        <f ca="1">Information!$S$11</f>
        <v>0</v>
      </c>
      <c r="D8" s="25">
        <f t="shared" ca="1" si="2"/>
        <v>7</v>
      </c>
      <c r="E8" s="4" t="s">
        <v>108</v>
      </c>
      <c r="F8" s="5" t="str">
        <f t="shared" ca="1" si="3"/>
        <v/>
      </c>
      <c r="G8" s="6">
        <f t="shared" ca="1" si="4"/>
        <v>0</v>
      </c>
      <c r="H8" s="6">
        <f t="shared" ca="1" si="5"/>
        <v>0</v>
      </c>
      <c r="I8" s="22">
        <f t="shared" ca="1" si="1"/>
        <v>-999</v>
      </c>
      <c r="J8" s="101">
        <f t="shared" ca="1" si="6"/>
        <v>-999</v>
      </c>
      <c r="K8" s="7" t="str">
        <f t="shared" ca="1" si="7"/>
        <v>SO₂</v>
      </c>
      <c r="P8" s="12">
        <f t="shared" ca="1" si="8"/>
        <v>-999</v>
      </c>
      <c r="R8" s="9" t="str">
        <f t="shared" si="9"/>
        <v>SO2_ETX_C</v>
      </c>
      <c r="S8" s="9" t="str">
        <f t="shared" si="10"/>
        <v>F</v>
      </c>
      <c r="T8" s="21">
        <v>19</v>
      </c>
      <c r="U8" s="14">
        <v>68</v>
      </c>
      <c r="V8" s="5" t="str">
        <f t="shared" ca="1" si="11"/>
        <v/>
      </c>
    </row>
    <row r="9" spans="1:22" x14ac:dyDescent="0.2">
      <c r="A9" t="str">
        <f t="shared" ca="1" si="0"/>
        <v>25G-Sd-8-0</v>
      </c>
      <c r="B9" s="7" t="str">
        <f t="shared" ca="1" si="12"/>
        <v>25G</v>
      </c>
      <c r="C9" s="25">
        <f ca="1">Information!$S$11</f>
        <v>0</v>
      </c>
      <c r="D9" s="25">
        <f t="shared" ca="1" si="2"/>
        <v>8</v>
      </c>
      <c r="E9" s="4" t="s">
        <v>108</v>
      </c>
      <c r="F9" s="5" t="str">
        <f t="shared" ca="1" si="3"/>
        <v/>
      </c>
      <c r="G9" s="6">
        <f t="shared" ca="1" si="4"/>
        <v>0</v>
      </c>
      <c r="H9" s="6">
        <f t="shared" ca="1" si="5"/>
        <v>0</v>
      </c>
      <c r="I9" s="22">
        <f t="shared" ca="1" si="1"/>
        <v>-999</v>
      </c>
      <c r="J9" s="101">
        <f t="shared" ca="1" si="6"/>
        <v>-999</v>
      </c>
      <c r="K9" s="7" t="str">
        <f t="shared" ca="1" si="7"/>
        <v>SO₂</v>
      </c>
      <c r="P9" s="12">
        <f t="shared" ca="1" si="8"/>
        <v>-999</v>
      </c>
      <c r="R9" s="9" t="str">
        <f t="shared" si="9"/>
        <v>SO2_ETX_C</v>
      </c>
      <c r="S9" s="9" t="str">
        <f t="shared" si="10"/>
        <v>F</v>
      </c>
      <c r="T9" s="21">
        <v>20</v>
      </c>
      <c r="U9" s="14">
        <v>69</v>
      </c>
      <c r="V9" s="5" t="str">
        <f t="shared" ca="1" si="11"/>
        <v/>
      </c>
    </row>
    <row r="10" spans="1:22" x14ac:dyDescent="0.2">
      <c r="A10" t="str">
        <f t="shared" ca="1" si="0"/>
        <v>25G-Sd-9-0</v>
      </c>
      <c r="B10" s="7" t="str">
        <f t="shared" ca="1" si="12"/>
        <v>25G</v>
      </c>
      <c r="C10" s="25">
        <f ca="1">Information!$S$11</f>
        <v>0</v>
      </c>
      <c r="D10" s="25">
        <f t="shared" ca="1" si="2"/>
        <v>9</v>
      </c>
      <c r="E10" s="4" t="s">
        <v>108</v>
      </c>
      <c r="F10" s="5" t="str">
        <f t="shared" ca="1" si="3"/>
        <v/>
      </c>
      <c r="G10" s="6">
        <f t="shared" ca="1" si="4"/>
        <v>0</v>
      </c>
      <c r="H10" s="6">
        <f t="shared" ca="1" si="5"/>
        <v>0</v>
      </c>
      <c r="I10" s="22">
        <f t="shared" ca="1" si="1"/>
        <v>-999</v>
      </c>
      <c r="J10" s="101">
        <f t="shared" ca="1" si="6"/>
        <v>-999</v>
      </c>
      <c r="K10" s="7" t="str">
        <f t="shared" ca="1" si="7"/>
        <v>SO₂</v>
      </c>
      <c r="P10" s="12">
        <f t="shared" ca="1" si="8"/>
        <v>-999</v>
      </c>
      <c r="R10" s="9" t="str">
        <f t="shared" si="9"/>
        <v>SO2_ETX_C</v>
      </c>
      <c r="S10" s="9" t="str">
        <f t="shared" si="10"/>
        <v>F</v>
      </c>
      <c r="T10" s="21">
        <v>21</v>
      </c>
      <c r="U10" s="14">
        <v>70</v>
      </c>
      <c r="V10" s="5" t="str">
        <f t="shared" ca="1" si="11"/>
        <v/>
      </c>
    </row>
    <row r="11" spans="1:22" x14ac:dyDescent="0.2">
      <c r="A11" t="str">
        <f t="shared" ca="1" si="0"/>
        <v>25G-Sd-10-0</v>
      </c>
      <c r="B11" s="7" t="str">
        <f t="shared" ca="1" si="12"/>
        <v>25G</v>
      </c>
      <c r="C11" s="25">
        <f ca="1">Information!$S$11</f>
        <v>0</v>
      </c>
      <c r="D11" s="25">
        <f t="shared" ca="1" si="2"/>
        <v>10</v>
      </c>
      <c r="E11" s="4" t="s">
        <v>108</v>
      </c>
      <c r="F11" s="5" t="str">
        <f t="shared" ca="1" si="3"/>
        <v/>
      </c>
      <c r="G11" s="6">
        <f t="shared" ca="1" si="4"/>
        <v>0</v>
      </c>
      <c r="H11" s="6">
        <f t="shared" ca="1" si="5"/>
        <v>0</v>
      </c>
      <c r="I11" s="22">
        <f t="shared" ca="1" si="1"/>
        <v>-999</v>
      </c>
      <c r="J11" s="101">
        <f t="shared" ca="1" si="6"/>
        <v>-999</v>
      </c>
      <c r="K11" s="7" t="str">
        <f t="shared" ca="1" si="7"/>
        <v>SO₂</v>
      </c>
      <c r="P11" s="12">
        <f t="shared" ca="1" si="8"/>
        <v>-999</v>
      </c>
      <c r="R11" s="9" t="str">
        <f t="shared" si="9"/>
        <v>SO2_ETX_C</v>
      </c>
      <c r="S11" s="9" t="str">
        <f t="shared" si="10"/>
        <v>F</v>
      </c>
      <c r="T11" s="21">
        <v>22</v>
      </c>
      <c r="U11" s="14">
        <v>71</v>
      </c>
      <c r="V11" s="5" t="str">
        <f t="shared" ca="1" si="11"/>
        <v/>
      </c>
    </row>
    <row r="12" spans="1:22" x14ac:dyDescent="0.2">
      <c r="A12" t="str">
        <f t="shared" ca="1" si="0"/>
        <v>25G-Sd-11-0</v>
      </c>
      <c r="B12" s="7" t="str">
        <f t="shared" ca="1" si="12"/>
        <v>25G</v>
      </c>
      <c r="C12" s="25">
        <f ca="1">Information!$S$11</f>
        <v>0</v>
      </c>
      <c r="D12" s="25">
        <f t="shared" ca="1" si="2"/>
        <v>11</v>
      </c>
      <c r="E12" s="4" t="s">
        <v>108</v>
      </c>
      <c r="F12" s="5">
        <f t="shared" ca="1" si="3"/>
        <v>0</v>
      </c>
      <c r="G12" s="6">
        <f t="shared" ca="1" si="4"/>
        <v>0</v>
      </c>
      <c r="H12" s="6">
        <f t="shared" ca="1" si="5"/>
        <v>0</v>
      </c>
      <c r="I12" s="22">
        <f t="shared" ca="1" si="1"/>
        <v>-999</v>
      </c>
      <c r="J12" s="101">
        <f t="shared" ca="1" si="6"/>
        <v>-999</v>
      </c>
      <c r="K12" s="7" t="str">
        <f t="shared" ca="1" si="7"/>
        <v>SO₂</v>
      </c>
      <c r="P12" s="12">
        <f t="shared" ca="1" si="8"/>
        <v>-999</v>
      </c>
      <c r="R12" s="9" t="str">
        <f t="shared" si="9"/>
        <v>SO2_ETX_C</v>
      </c>
      <c r="S12" s="9" t="str">
        <f t="shared" si="10"/>
        <v>F</v>
      </c>
      <c r="T12" s="21">
        <v>24</v>
      </c>
      <c r="U12" s="14">
        <v>72</v>
      </c>
      <c r="V12" s="5">
        <f t="shared" ca="1" si="11"/>
        <v>29</v>
      </c>
    </row>
    <row r="13" spans="1:22" x14ac:dyDescent="0.2">
      <c r="A13" t="str">
        <f t="shared" ca="1" si="0"/>
        <v>25G-Sd-12-0</v>
      </c>
      <c r="B13" s="7" t="str">
        <f t="shared" ca="1" si="12"/>
        <v>25G</v>
      </c>
      <c r="C13" s="25">
        <f ca="1">Information!$S$11</f>
        <v>0</v>
      </c>
      <c r="D13" s="25">
        <f t="shared" ca="1" si="2"/>
        <v>12</v>
      </c>
      <c r="E13" s="4" t="s">
        <v>108</v>
      </c>
      <c r="F13" s="5">
        <f t="shared" ca="1" si="3"/>
        <v>0</v>
      </c>
      <c r="G13" s="6">
        <f t="shared" ca="1" si="4"/>
        <v>0</v>
      </c>
      <c r="H13" s="6">
        <f t="shared" ca="1" si="5"/>
        <v>0</v>
      </c>
      <c r="I13" s="22">
        <f t="shared" ca="1" si="1"/>
        <v>-999</v>
      </c>
      <c r="J13" s="101">
        <f t="shared" ca="1" si="6"/>
        <v>-999</v>
      </c>
      <c r="K13" s="7" t="str">
        <f t="shared" ca="1" si="7"/>
        <v>SO₂</v>
      </c>
      <c r="P13" s="12">
        <f t="shared" ca="1" si="8"/>
        <v>-999</v>
      </c>
      <c r="R13" s="9" t="str">
        <f t="shared" si="9"/>
        <v>SO2_ETX_C</v>
      </c>
      <c r="S13" s="9" t="str">
        <f t="shared" si="10"/>
        <v>F</v>
      </c>
      <c r="T13" s="21">
        <v>25</v>
      </c>
      <c r="U13" s="14">
        <v>73</v>
      </c>
      <c r="V13" s="5">
        <f t="shared" ca="1" si="11"/>
        <v>29</v>
      </c>
    </row>
    <row r="14" spans="1:22" x14ac:dyDescent="0.2">
      <c r="A14" t="str">
        <f t="shared" ca="1" si="0"/>
        <v>25G-Sd-13-0</v>
      </c>
      <c r="B14" s="7" t="str">
        <f t="shared" ca="1" si="12"/>
        <v>25G</v>
      </c>
      <c r="C14" s="25">
        <f ca="1">Information!$S$11</f>
        <v>0</v>
      </c>
      <c r="D14" s="25">
        <f t="shared" ca="1" si="2"/>
        <v>13</v>
      </c>
      <c r="E14" s="4" t="s">
        <v>108</v>
      </c>
      <c r="F14" s="5">
        <f t="shared" ca="1" si="3"/>
        <v>0</v>
      </c>
      <c r="G14" s="6">
        <f t="shared" ca="1" si="4"/>
        <v>0</v>
      </c>
      <c r="H14" s="6">
        <f t="shared" ca="1" si="5"/>
        <v>0</v>
      </c>
      <c r="I14" s="22">
        <f t="shared" ca="1" si="1"/>
        <v>-999</v>
      </c>
      <c r="J14" s="101">
        <f t="shared" ca="1" si="6"/>
        <v>-999</v>
      </c>
      <c r="K14" s="7" t="str">
        <f t="shared" ca="1" si="7"/>
        <v>SO₂</v>
      </c>
      <c r="P14" s="12">
        <f t="shared" ca="1" si="8"/>
        <v>-999</v>
      </c>
      <c r="R14" s="9" t="str">
        <f t="shared" si="9"/>
        <v>SO2_ETX_C</v>
      </c>
      <c r="S14" s="9" t="str">
        <f t="shared" si="10"/>
        <v>F</v>
      </c>
      <c r="T14" s="21">
        <v>26</v>
      </c>
      <c r="U14" s="14">
        <v>74</v>
      </c>
      <c r="V14" s="5">
        <f t="shared" ca="1" si="11"/>
        <v>29</v>
      </c>
    </row>
    <row r="15" spans="1:22" x14ac:dyDescent="0.2">
      <c r="A15" t="str">
        <f t="shared" ca="1" si="0"/>
        <v>25G-Sd-14-0</v>
      </c>
      <c r="B15" s="7" t="str">
        <f t="shared" ca="1" si="12"/>
        <v>25G</v>
      </c>
      <c r="C15" s="25">
        <f ca="1">Information!$S$11</f>
        <v>0</v>
      </c>
      <c r="D15" s="25">
        <f t="shared" ca="1" si="2"/>
        <v>14</v>
      </c>
      <c r="E15" s="4" t="s">
        <v>108</v>
      </c>
      <c r="F15" s="5">
        <f t="shared" ca="1" si="3"/>
        <v>0</v>
      </c>
      <c r="G15" s="6">
        <f t="shared" ca="1" si="4"/>
        <v>0</v>
      </c>
      <c r="H15" s="6">
        <f t="shared" ca="1" si="5"/>
        <v>0</v>
      </c>
      <c r="I15" s="22">
        <f t="shared" ca="1" si="1"/>
        <v>-999</v>
      </c>
      <c r="J15" s="101">
        <f t="shared" ca="1" si="6"/>
        <v>-999</v>
      </c>
      <c r="K15" s="7" t="str">
        <f t="shared" ca="1" si="7"/>
        <v>SO₂</v>
      </c>
      <c r="P15" s="12">
        <f t="shared" ca="1" si="8"/>
        <v>-999</v>
      </c>
      <c r="R15" s="9" t="str">
        <f t="shared" si="9"/>
        <v>SO2_ETX_C</v>
      </c>
      <c r="S15" s="9" t="str">
        <f t="shared" si="10"/>
        <v>F</v>
      </c>
      <c r="T15" s="21">
        <v>27</v>
      </c>
      <c r="U15" s="14">
        <v>75</v>
      </c>
      <c r="V15" s="5">
        <f t="shared" ca="1" si="11"/>
        <v>29</v>
      </c>
    </row>
    <row r="16" spans="1:22" x14ac:dyDescent="0.2">
      <c r="A16" t="str">
        <f t="shared" ca="1" si="0"/>
        <v>25G-Sd-15-0</v>
      </c>
      <c r="B16" s="7" t="str">
        <f t="shared" ca="1" si="12"/>
        <v>25G</v>
      </c>
      <c r="C16" s="25">
        <f ca="1">Information!$S$11</f>
        <v>0</v>
      </c>
      <c r="D16" s="25">
        <f t="shared" ca="1" si="2"/>
        <v>15</v>
      </c>
      <c r="E16" s="4" t="s">
        <v>108</v>
      </c>
      <c r="F16" s="5">
        <f t="shared" ca="1" si="3"/>
        <v>0</v>
      </c>
      <c r="G16" s="6">
        <f t="shared" ca="1" si="4"/>
        <v>0</v>
      </c>
      <c r="H16" s="6">
        <f t="shared" ca="1" si="5"/>
        <v>0</v>
      </c>
      <c r="I16" s="22">
        <f t="shared" ca="1" si="1"/>
        <v>-999</v>
      </c>
      <c r="J16" s="101">
        <f t="shared" ca="1" si="6"/>
        <v>-999</v>
      </c>
      <c r="K16" s="7" t="str">
        <f t="shared" ca="1" si="7"/>
        <v>SO₂</v>
      </c>
      <c r="P16" s="12">
        <f t="shared" ca="1" si="8"/>
        <v>-999</v>
      </c>
      <c r="R16" s="9" t="str">
        <f t="shared" si="9"/>
        <v>SO2_ETX_C</v>
      </c>
      <c r="S16" s="9" t="str">
        <f t="shared" si="10"/>
        <v>F</v>
      </c>
      <c r="T16" s="21">
        <v>28</v>
      </c>
      <c r="U16" s="14">
        <v>76</v>
      </c>
      <c r="V16" s="5">
        <f t="shared" ca="1" si="11"/>
        <v>29</v>
      </c>
    </row>
    <row r="17" spans="1:22" x14ac:dyDescent="0.2">
      <c r="A17" t="str">
        <f t="shared" ca="1" si="0"/>
        <v>25G-Ed-1-0</v>
      </c>
      <c r="B17" s="7" t="str">
        <f t="shared" ca="1" si="12"/>
        <v>25G</v>
      </c>
      <c r="C17" s="25">
        <f ca="1">Information!$S$11</f>
        <v>0</v>
      </c>
      <c r="D17" s="25">
        <f t="shared" ca="1" si="2"/>
        <v>1</v>
      </c>
      <c r="E17" s="4" t="s">
        <v>109</v>
      </c>
      <c r="F17" s="5">
        <f t="shared" ca="1" si="3"/>
        <v>0</v>
      </c>
      <c r="G17" s="6">
        <f t="shared" ca="1" si="4"/>
        <v>0</v>
      </c>
      <c r="H17" s="6">
        <f t="shared" ca="1" si="5"/>
        <v>0</v>
      </c>
      <c r="I17" s="22">
        <f t="shared" ca="1" si="1"/>
        <v>-999</v>
      </c>
      <c r="J17" s="101">
        <f t="shared" ca="1" si="6"/>
        <v>-999</v>
      </c>
      <c r="K17" s="7" t="str">
        <f t="shared" ca="1" si="7"/>
        <v>Ethylbenzol</v>
      </c>
      <c r="P17" s="12">
        <f t="shared" ca="1" si="8"/>
        <v>-999</v>
      </c>
      <c r="R17" s="9" t="str">
        <f t="shared" si="9"/>
        <v>SO2_ETX_C</v>
      </c>
      <c r="S17" s="100" t="s">
        <v>220</v>
      </c>
      <c r="T17" s="14">
        <f>T2</f>
        <v>13</v>
      </c>
      <c r="U17" s="14">
        <f>U2</f>
        <v>62</v>
      </c>
      <c r="V17" s="5">
        <f t="shared" ca="1" si="11"/>
        <v>29</v>
      </c>
    </row>
    <row r="18" spans="1:22" x14ac:dyDescent="0.2">
      <c r="A18" t="str">
        <f t="shared" ca="1" si="0"/>
        <v>25G-Ed-2-0</v>
      </c>
      <c r="B18" s="7" t="str">
        <f t="shared" ca="1" si="12"/>
        <v>25G</v>
      </c>
      <c r="C18" s="25">
        <f ca="1">Information!$S$11</f>
        <v>0</v>
      </c>
      <c r="D18" s="25">
        <f t="shared" ca="1" si="2"/>
        <v>2</v>
      </c>
      <c r="E18" s="4" t="s">
        <v>109</v>
      </c>
      <c r="F18" s="5" t="str">
        <f t="shared" ca="1" si="3"/>
        <v/>
      </c>
      <c r="G18" s="6">
        <f t="shared" ca="1" si="4"/>
        <v>0</v>
      </c>
      <c r="H18" s="6">
        <f t="shared" ca="1" si="5"/>
        <v>0</v>
      </c>
      <c r="I18" s="22">
        <f t="shared" ca="1" si="1"/>
        <v>-999</v>
      </c>
      <c r="J18" s="101">
        <f t="shared" ca="1" si="6"/>
        <v>-999</v>
      </c>
      <c r="K18" s="7" t="str">
        <f t="shared" ca="1" si="7"/>
        <v>Ethylbenzol</v>
      </c>
      <c r="P18" s="12">
        <f t="shared" ca="1" si="8"/>
        <v>-999</v>
      </c>
      <c r="R18" s="9" t="str">
        <f t="shared" si="9"/>
        <v>SO2_ETX_C</v>
      </c>
      <c r="S18" s="9" t="str">
        <f t="shared" si="10"/>
        <v>H</v>
      </c>
      <c r="T18" s="14">
        <f t="shared" ref="T18:U51" si="13">T3</f>
        <v>14</v>
      </c>
      <c r="U18" s="14">
        <f t="shared" si="13"/>
        <v>63</v>
      </c>
      <c r="V18" s="5" t="str">
        <f t="shared" ca="1" si="11"/>
        <v/>
      </c>
    </row>
    <row r="19" spans="1:22" x14ac:dyDescent="0.2">
      <c r="A19" t="str">
        <f t="shared" ca="1" si="0"/>
        <v>25G-Ed-3-0</v>
      </c>
      <c r="B19" s="7" t="str">
        <f t="shared" ca="1" si="12"/>
        <v>25G</v>
      </c>
      <c r="C19" s="25">
        <f ca="1">Information!$S$11</f>
        <v>0</v>
      </c>
      <c r="D19" s="25">
        <f t="shared" ca="1" si="2"/>
        <v>3</v>
      </c>
      <c r="E19" s="4" t="s">
        <v>109</v>
      </c>
      <c r="F19" s="5" t="str">
        <f t="shared" ca="1" si="3"/>
        <v/>
      </c>
      <c r="G19" s="6">
        <f t="shared" ca="1" si="4"/>
        <v>0</v>
      </c>
      <c r="H19" s="6">
        <f t="shared" ca="1" si="5"/>
        <v>0</v>
      </c>
      <c r="I19" s="22">
        <f t="shared" ca="1" si="1"/>
        <v>-999</v>
      </c>
      <c r="J19" s="101">
        <f t="shared" ca="1" si="6"/>
        <v>-999</v>
      </c>
      <c r="K19" s="7" t="str">
        <f t="shared" ca="1" si="7"/>
        <v>Ethylbenzol</v>
      </c>
      <c r="P19" s="12">
        <f t="shared" ca="1" si="8"/>
        <v>-999</v>
      </c>
      <c r="R19" s="9" t="str">
        <f t="shared" si="9"/>
        <v>SO2_ETX_C</v>
      </c>
      <c r="S19" s="9" t="str">
        <f t="shared" si="10"/>
        <v>H</v>
      </c>
      <c r="T19" s="14">
        <f t="shared" si="13"/>
        <v>15</v>
      </c>
      <c r="U19" s="14">
        <f t="shared" si="13"/>
        <v>64</v>
      </c>
      <c r="V19" s="5" t="str">
        <f t="shared" ca="1" si="11"/>
        <v/>
      </c>
    </row>
    <row r="20" spans="1:22" x14ac:dyDescent="0.2">
      <c r="A20" t="str">
        <f t="shared" ca="1" si="0"/>
        <v>25G-Ed-4-0</v>
      </c>
      <c r="B20" s="7" t="str">
        <f t="shared" ca="1" si="12"/>
        <v>25G</v>
      </c>
      <c r="C20" s="25">
        <f ca="1">Information!$S$11</f>
        <v>0</v>
      </c>
      <c r="D20" s="25">
        <f t="shared" ca="1" si="2"/>
        <v>4</v>
      </c>
      <c r="E20" s="4" t="s">
        <v>109</v>
      </c>
      <c r="F20" s="5" t="str">
        <f t="shared" ca="1" si="3"/>
        <v/>
      </c>
      <c r="G20" s="6">
        <f t="shared" ca="1" si="4"/>
        <v>0</v>
      </c>
      <c r="H20" s="6">
        <f t="shared" ca="1" si="5"/>
        <v>0</v>
      </c>
      <c r="I20" s="22">
        <f t="shared" ca="1" si="1"/>
        <v>-999</v>
      </c>
      <c r="J20" s="101">
        <f t="shared" ca="1" si="6"/>
        <v>-999</v>
      </c>
      <c r="K20" s="7" t="str">
        <f t="shared" ca="1" si="7"/>
        <v>Ethylbenzol</v>
      </c>
      <c r="P20" s="12">
        <f t="shared" ca="1" si="8"/>
        <v>-999</v>
      </c>
      <c r="R20" s="9" t="str">
        <f t="shared" si="9"/>
        <v>SO2_ETX_C</v>
      </c>
      <c r="S20" s="9" t="str">
        <f t="shared" si="10"/>
        <v>H</v>
      </c>
      <c r="T20" s="14">
        <f t="shared" si="13"/>
        <v>16</v>
      </c>
      <c r="U20" s="14">
        <f t="shared" si="13"/>
        <v>65</v>
      </c>
      <c r="V20" s="5" t="str">
        <f t="shared" ca="1" si="11"/>
        <v/>
      </c>
    </row>
    <row r="21" spans="1:22" x14ac:dyDescent="0.2">
      <c r="A21" t="str">
        <f t="shared" ca="1" si="0"/>
        <v>25G-Ed-5-0</v>
      </c>
      <c r="B21" s="7" t="str">
        <f t="shared" ca="1" si="12"/>
        <v>25G</v>
      </c>
      <c r="C21" s="25">
        <f ca="1">Information!$S$11</f>
        <v>0</v>
      </c>
      <c r="D21" s="25">
        <f t="shared" ca="1" si="2"/>
        <v>5</v>
      </c>
      <c r="E21" s="4" t="s">
        <v>109</v>
      </c>
      <c r="F21" s="5" t="str">
        <f t="shared" ca="1" si="3"/>
        <v/>
      </c>
      <c r="G21" s="6">
        <f t="shared" ca="1" si="4"/>
        <v>0</v>
      </c>
      <c r="H21" s="6">
        <f t="shared" ca="1" si="5"/>
        <v>0</v>
      </c>
      <c r="I21" s="22">
        <f t="shared" ca="1" si="1"/>
        <v>-999</v>
      </c>
      <c r="J21" s="101">
        <f t="shared" ca="1" si="6"/>
        <v>-999</v>
      </c>
      <c r="K21" s="7" t="str">
        <f t="shared" ca="1" si="7"/>
        <v>Ethylbenzol</v>
      </c>
      <c r="P21" s="12">
        <f t="shared" ca="1" si="8"/>
        <v>-999</v>
      </c>
      <c r="R21" s="9" t="str">
        <f t="shared" si="9"/>
        <v>SO2_ETX_C</v>
      </c>
      <c r="S21" s="9" t="str">
        <f t="shared" si="10"/>
        <v>H</v>
      </c>
      <c r="T21" s="14">
        <f t="shared" si="13"/>
        <v>17</v>
      </c>
      <c r="U21" s="14">
        <f t="shared" si="13"/>
        <v>66</v>
      </c>
      <c r="V21" s="5" t="str">
        <f t="shared" ca="1" si="11"/>
        <v/>
      </c>
    </row>
    <row r="22" spans="1:22" x14ac:dyDescent="0.2">
      <c r="A22" t="str">
        <f t="shared" ca="1" si="0"/>
        <v>25G-Ed-6-0</v>
      </c>
      <c r="B22" s="7" t="str">
        <f t="shared" ca="1" si="12"/>
        <v>25G</v>
      </c>
      <c r="C22" s="25">
        <f ca="1">Information!$S$11</f>
        <v>0</v>
      </c>
      <c r="D22" s="25">
        <f t="shared" ca="1" si="2"/>
        <v>6</v>
      </c>
      <c r="E22" s="4" t="s">
        <v>109</v>
      </c>
      <c r="F22" s="5" t="str">
        <f t="shared" ca="1" si="3"/>
        <v/>
      </c>
      <c r="G22" s="6">
        <f t="shared" ca="1" si="4"/>
        <v>0</v>
      </c>
      <c r="H22" s="6">
        <f t="shared" ca="1" si="5"/>
        <v>0</v>
      </c>
      <c r="I22" s="22">
        <f t="shared" ca="1" si="1"/>
        <v>-999</v>
      </c>
      <c r="J22" s="101">
        <f t="shared" ca="1" si="6"/>
        <v>-999</v>
      </c>
      <c r="K22" s="7" t="str">
        <f t="shared" ca="1" si="7"/>
        <v>Ethylbenzol</v>
      </c>
      <c r="P22" s="12">
        <f t="shared" ca="1" si="8"/>
        <v>-999</v>
      </c>
      <c r="R22" s="9" t="str">
        <f t="shared" si="9"/>
        <v>SO2_ETX_C</v>
      </c>
      <c r="S22" s="9" t="str">
        <f t="shared" si="10"/>
        <v>H</v>
      </c>
      <c r="T22" s="14">
        <f t="shared" si="13"/>
        <v>18</v>
      </c>
      <c r="U22" s="14">
        <f t="shared" si="13"/>
        <v>67</v>
      </c>
      <c r="V22" s="5" t="str">
        <f t="shared" ca="1" si="11"/>
        <v/>
      </c>
    </row>
    <row r="23" spans="1:22" x14ac:dyDescent="0.2">
      <c r="A23" t="str">
        <f t="shared" ca="1" si="0"/>
        <v>25G-Ed-7-0</v>
      </c>
      <c r="B23" s="7" t="str">
        <f t="shared" ca="1" si="12"/>
        <v>25G</v>
      </c>
      <c r="C23" s="25">
        <f ca="1">Information!$S$11</f>
        <v>0</v>
      </c>
      <c r="D23" s="25">
        <f t="shared" ca="1" si="2"/>
        <v>7</v>
      </c>
      <c r="E23" s="4" t="s">
        <v>109</v>
      </c>
      <c r="F23" s="5" t="str">
        <f t="shared" ca="1" si="3"/>
        <v/>
      </c>
      <c r="G23" s="6">
        <f t="shared" ca="1" si="4"/>
        <v>0</v>
      </c>
      <c r="H23" s="6">
        <f t="shared" ca="1" si="5"/>
        <v>0</v>
      </c>
      <c r="I23" s="22">
        <f t="shared" ca="1" si="1"/>
        <v>-999</v>
      </c>
      <c r="J23" s="101">
        <f t="shared" ca="1" si="6"/>
        <v>-999</v>
      </c>
      <c r="K23" s="7" t="str">
        <f t="shared" ca="1" si="7"/>
        <v>Ethylbenzol</v>
      </c>
      <c r="P23" s="12">
        <f t="shared" ca="1" si="8"/>
        <v>-999</v>
      </c>
      <c r="R23" s="9" t="str">
        <f t="shared" si="9"/>
        <v>SO2_ETX_C</v>
      </c>
      <c r="S23" s="9" t="str">
        <f t="shared" si="10"/>
        <v>H</v>
      </c>
      <c r="T23" s="14">
        <f t="shared" si="13"/>
        <v>19</v>
      </c>
      <c r="U23" s="14">
        <f t="shared" si="13"/>
        <v>68</v>
      </c>
      <c r="V23" s="5" t="str">
        <f t="shared" ca="1" si="11"/>
        <v/>
      </c>
    </row>
    <row r="24" spans="1:22" x14ac:dyDescent="0.2">
      <c r="A24" t="str">
        <f t="shared" ca="1" si="0"/>
        <v>25G-Ed-8-0</v>
      </c>
      <c r="B24" s="7" t="str">
        <f t="shared" ca="1" si="12"/>
        <v>25G</v>
      </c>
      <c r="C24" s="25">
        <f ca="1">Information!$S$11</f>
        <v>0</v>
      </c>
      <c r="D24" s="25">
        <f t="shared" ca="1" si="2"/>
        <v>8</v>
      </c>
      <c r="E24" s="4" t="s">
        <v>109</v>
      </c>
      <c r="F24" s="5" t="str">
        <f t="shared" ca="1" si="3"/>
        <v/>
      </c>
      <c r="G24" s="6">
        <f t="shared" ca="1" si="4"/>
        <v>0</v>
      </c>
      <c r="H24" s="6">
        <f t="shared" ca="1" si="5"/>
        <v>0</v>
      </c>
      <c r="I24" s="22">
        <f t="shared" ca="1" si="1"/>
        <v>-999</v>
      </c>
      <c r="J24" s="101">
        <f t="shared" ca="1" si="6"/>
        <v>-999</v>
      </c>
      <c r="K24" s="7" t="str">
        <f t="shared" ca="1" si="7"/>
        <v>Ethylbenzol</v>
      </c>
      <c r="P24" s="12">
        <f t="shared" ca="1" si="8"/>
        <v>-999</v>
      </c>
      <c r="R24" s="9" t="str">
        <f t="shared" si="9"/>
        <v>SO2_ETX_C</v>
      </c>
      <c r="S24" s="9" t="str">
        <f t="shared" si="10"/>
        <v>H</v>
      </c>
      <c r="T24" s="14">
        <f t="shared" si="13"/>
        <v>20</v>
      </c>
      <c r="U24" s="14">
        <f t="shared" si="13"/>
        <v>69</v>
      </c>
      <c r="V24" s="5" t="str">
        <f t="shared" ca="1" si="11"/>
        <v/>
      </c>
    </row>
    <row r="25" spans="1:22" x14ac:dyDescent="0.2">
      <c r="A25" t="str">
        <f t="shared" ca="1" si="0"/>
        <v>25G-Ed-9-0</v>
      </c>
      <c r="B25" s="7" t="str">
        <f t="shared" ca="1" si="12"/>
        <v>25G</v>
      </c>
      <c r="C25" s="25">
        <f ca="1">Information!$S$11</f>
        <v>0</v>
      </c>
      <c r="D25" s="25">
        <f t="shared" ca="1" si="2"/>
        <v>9</v>
      </c>
      <c r="E25" s="4" t="s">
        <v>109</v>
      </c>
      <c r="F25" s="5" t="str">
        <f t="shared" ca="1" si="3"/>
        <v/>
      </c>
      <c r="G25" s="6">
        <f t="shared" ca="1" si="4"/>
        <v>0</v>
      </c>
      <c r="H25" s="6">
        <f t="shared" ca="1" si="5"/>
        <v>0</v>
      </c>
      <c r="I25" s="22">
        <f t="shared" ca="1" si="1"/>
        <v>-999</v>
      </c>
      <c r="J25" s="101">
        <f t="shared" ca="1" si="6"/>
        <v>-999</v>
      </c>
      <c r="K25" s="7" t="str">
        <f t="shared" ca="1" si="7"/>
        <v>Ethylbenzol</v>
      </c>
      <c r="P25" s="12">
        <f t="shared" ca="1" si="8"/>
        <v>-999</v>
      </c>
      <c r="R25" s="9" t="str">
        <f t="shared" si="9"/>
        <v>SO2_ETX_C</v>
      </c>
      <c r="S25" s="9" t="str">
        <f t="shared" si="10"/>
        <v>H</v>
      </c>
      <c r="T25" s="14">
        <f t="shared" si="13"/>
        <v>21</v>
      </c>
      <c r="U25" s="14">
        <f t="shared" si="13"/>
        <v>70</v>
      </c>
      <c r="V25" s="5" t="str">
        <f t="shared" ca="1" si="11"/>
        <v/>
      </c>
    </row>
    <row r="26" spans="1:22" x14ac:dyDescent="0.2">
      <c r="A26" t="str">
        <f t="shared" ca="1" si="0"/>
        <v>25G-Ed-10-0</v>
      </c>
      <c r="B26" s="7" t="str">
        <f t="shared" ca="1" si="12"/>
        <v>25G</v>
      </c>
      <c r="C26" s="25">
        <f ca="1">Information!$S$11</f>
        <v>0</v>
      </c>
      <c r="D26" s="25">
        <f t="shared" ca="1" si="2"/>
        <v>10</v>
      </c>
      <c r="E26" s="4" t="s">
        <v>109</v>
      </c>
      <c r="F26" s="5" t="str">
        <f t="shared" ca="1" si="3"/>
        <v/>
      </c>
      <c r="G26" s="6">
        <f t="shared" ca="1" si="4"/>
        <v>0</v>
      </c>
      <c r="H26" s="6">
        <f t="shared" ca="1" si="5"/>
        <v>0</v>
      </c>
      <c r="I26" s="22">
        <f t="shared" ca="1" si="1"/>
        <v>-999</v>
      </c>
      <c r="J26" s="101">
        <f t="shared" ca="1" si="6"/>
        <v>-999</v>
      </c>
      <c r="K26" s="7" t="str">
        <f t="shared" ca="1" si="7"/>
        <v>Ethylbenzol</v>
      </c>
      <c r="P26" s="12">
        <f t="shared" ca="1" si="8"/>
        <v>-999</v>
      </c>
      <c r="R26" s="9" t="str">
        <f t="shared" si="9"/>
        <v>SO2_ETX_C</v>
      </c>
      <c r="S26" s="9" t="str">
        <f t="shared" si="10"/>
        <v>H</v>
      </c>
      <c r="T26" s="14">
        <f t="shared" si="13"/>
        <v>22</v>
      </c>
      <c r="U26" s="14">
        <f t="shared" si="13"/>
        <v>71</v>
      </c>
      <c r="V26" s="5" t="str">
        <f t="shared" ca="1" si="11"/>
        <v/>
      </c>
    </row>
    <row r="27" spans="1:22" x14ac:dyDescent="0.2">
      <c r="A27" t="str">
        <f t="shared" ca="1" si="0"/>
        <v>25G-Ed-11-0</v>
      </c>
      <c r="B27" s="7" t="str">
        <f t="shared" ca="1" si="12"/>
        <v>25G</v>
      </c>
      <c r="C27" s="25">
        <f ca="1">Information!$S$11</f>
        <v>0</v>
      </c>
      <c r="D27" s="25">
        <f t="shared" ca="1" si="2"/>
        <v>11</v>
      </c>
      <c r="E27" s="4" t="s">
        <v>109</v>
      </c>
      <c r="F27" s="5">
        <f t="shared" ca="1" si="3"/>
        <v>0</v>
      </c>
      <c r="G27" s="6">
        <f t="shared" ca="1" si="4"/>
        <v>0</v>
      </c>
      <c r="H27" s="6">
        <f t="shared" ca="1" si="5"/>
        <v>0</v>
      </c>
      <c r="I27" s="22">
        <f t="shared" ca="1" si="1"/>
        <v>-999</v>
      </c>
      <c r="J27" s="101">
        <f t="shared" ca="1" si="6"/>
        <v>-999</v>
      </c>
      <c r="K27" s="7" t="str">
        <f t="shared" ca="1" si="7"/>
        <v>Ethylbenzol</v>
      </c>
      <c r="P27" s="12">
        <f t="shared" ca="1" si="8"/>
        <v>-999</v>
      </c>
      <c r="R27" s="9" t="str">
        <f t="shared" si="9"/>
        <v>SO2_ETX_C</v>
      </c>
      <c r="S27" s="9" t="str">
        <f t="shared" si="10"/>
        <v>H</v>
      </c>
      <c r="T27" s="14">
        <f t="shared" si="13"/>
        <v>24</v>
      </c>
      <c r="U27" s="14">
        <f t="shared" si="13"/>
        <v>72</v>
      </c>
      <c r="V27" s="5">
        <f t="shared" ca="1" si="11"/>
        <v>29</v>
      </c>
    </row>
    <row r="28" spans="1:22" x14ac:dyDescent="0.2">
      <c r="A28" t="str">
        <f t="shared" ca="1" si="0"/>
        <v>25G-Ed-12-0</v>
      </c>
      <c r="B28" s="7" t="str">
        <f t="shared" ca="1" si="12"/>
        <v>25G</v>
      </c>
      <c r="C28" s="25">
        <f ca="1">Information!$S$11</f>
        <v>0</v>
      </c>
      <c r="D28" s="25">
        <f t="shared" ca="1" si="2"/>
        <v>12</v>
      </c>
      <c r="E28" s="4" t="s">
        <v>109</v>
      </c>
      <c r="F28" s="5">
        <f t="shared" ca="1" si="3"/>
        <v>0</v>
      </c>
      <c r="G28" s="6">
        <f t="shared" ca="1" si="4"/>
        <v>0</v>
      </c>
      <c r="H28" s="6">
        <f t="shared" ca="1" si="5"/>
        <v>0</v>
      </c>
      <c r="I28" s="22">
        <f t="shared" ca="1" si="1"/>
        <v>-999</v>
      </c>
      <c r="J28" s="101">
        <f t="shared" ca="1" si="6"/>
        <v>-999</v>
      </c>
      <c r="K28" s="7" t="str">
        <f t="shared" ca="1" si="7"/>
        <v>Ethylbenzol</v>
      </c>
      <c r="P28" s="12">
        <f t="shared" ca="1" si="8"/>
        <v>-999</v>
      </c>
      <c r="R28" s="9" t="str">
        <f t="shared" si="9"/>
        <v>SO2_ETX_C</v>
      </c>
      <c r="S28" s="9" t="str">
        <f t="shared" si="10"/>
        <v>H</v>
      </c>
      <c r="T28" s="14">
        <f t="shared" si="13"/>
        <v>25</v>
      </c>
      <c r="U28" s="14">
        <f t="shared" si="13"/>
        <v>73</v>
      </c>
      <c r="V28" s="5">
        <f t="shared" ca="1" si="11"/>
        <v>29</v>
      </c>
    </row>
    <row r="29" spans="1:22" x14ac:dyDescent="0.2">
      <c r="A29" t="str">
        <f t="shared" ca="1" si="0"/>
        <v>25G-Ed-13-0</v>
      </c>
      <c r="B29" s="7" t="str">
        <f t="shared" ca="1" si="12"/>
        <v>25G</v>
      </c>
      <c r="C29" s="25">
        <f ca="1">Information!$S$11</f>
        <v>0</v>
      </c>
      <c r="D29" s="25">
        <f t="shared" ca="1" si="2"/>
        <v>13</v>
      </c>
      <c r="E29" s="4" t="s">
        <v>109</v>
      </c>
      <c r="F29" s="5">
        <f t="shared" ca="1" si="3"/>
        <v>0</v>
      </c>
      <c r="G29" s="6">
        <f t="shared" ca="1" si="4"/>
        <v>0</v>
      </c>
      <c r="H29" s="6">
        <f t="shared" ca="1" si="5"/>
        <v>0</v>
      </c>
      <c r="I29" s="22">
        <f t="shared" ca="1" si="1"/>
        <v>-999</v>
      </c>
      <c r="J29" s="101">
        <f t="shared" ca="1" si="6"/>
        <v>-999</v>
      </c>
      <c r="K29" s="7" t="str">
        <f t="shared" ca="1" si="7"/>
        <v>Ethylbenzol</v>
      </c>
      <c r="P29" s="12">
        <f t="shared" ca="1" si="8"/>
        <v>-999</v>
      </c>
      <c r="R29" s="9" t="str">
        <f t="shared" si="9"/>
        <v>SO2_ETX_C</v>
      </c>
      <c r="S29" s="9" t="str">
        <f t="shared" si="10"/>
        <v>H</v>
      </c>
      <c r="T29" s="14">
        <f t="shared" si="13"/>
        <v>26</v>
      </c>
      <c r="U29" s="14">
        <f t="shared" si="13"/>
        <v>74</v>
      </c>
      <c r="V29" s="5">
        <f t="shared" ca="1" si="11"/>
        <v>29</v>
      </c>
    </row>
    <row r="30" spans="1:22" x14ac:dyDescent="0.2">
      <c r="A30" t="str">
        <f t="shared" ca="1" si="0"/>
        <v>25G-Ed-14-0</v>
      </c>
      <c r="B30" s="7" t="str">
        <f t="shared" ca="1" si="12"/>
        <v>25G</v>
      </c>
      <c r="C30" s="25">
        <f ca="1">Information!$S$11</f>
        <v>0</v>
      </c>
      <c r="D30" s="25">
        <f t="shared" ca="1" si="2"/>
        <v>14</v>
      </c>
      <c r="E30" s="4" t="s">
        <v>109</v>
      </c>
      <c r="F30" s="5">
        <f t="shared" ca="1" si="3"/>
        <v>0</v>
      </c>
      <c r="G30" s="6">
        <f t="shared" ca="1" si="4"/>
        <v>0</v>
      </c>
      <c r="H30" s="6">
        <f t="shared" ca="1" si="5"/>
        <v>0</v>
      </c>
      <c r="I30" s="22">
        <f t="shared" ca="1" si="1"/>
        <v>-999</v>
      </c>
      <c r="J30" s="101">
        <f t="shared" ca="1" si="6"/>
        <v>-999</v>
      </c>
      <c r="K30" s="7" t="str">
        <f t="shared" ca="1" si="7"/>
        <v>Ethylbenzol</v>
      </c>
      <c r="P30" s="12">
        <f t="shared" ca="1" si="8"/>
        <v>-999</v>
      </c>
      <c r="R30" s="9" t="str">
        <f t="shared" si="9"/>
        <v>SO2_ETX_C</v>
      </c>
      <c r="S30" s="9" t="str">
        <f t="shared" si="10"/>
        <v>H</v>
      </c>
      <c r="T30" s="14">
        <f t="shared" si="13"/>
        <v>27</v>
      </c>
      <c r="U30" s="14">
        <f t="shared" si="13"/>
        <v>75</v>
      </c>
      <c r="V30" s="5">
        <f t="shared" ca="1" si="11"/>
        <v>29</v>
      </c>
    </row>
    <row r="31" spans="1:22" x14ac:dyDescent="0.2">
      <c r="A31" t="str">
        <f t="shared" ca="1" si="0"/>
        <v>25G-Ed-15-0</v>
      </c>
      <c r="B31" s="7" t="str">
        <f t="shared" ca="1" si="12"/>
        <v>25G</v>
      </c>
      <c r="C31" s="25">
        <f ca="1">Information!$S$11</f>
        <v>0</v>
      </c>
      <c r="D31" s="25">
        <f t="shared" ca="1" si="2"/>
        <v>15</v>
      </c>
      <c r="E31" s="4" t="s">
        <v>109</v>
      </c>
      <c r="F31" s="5">
        <f t="shared" ca="1" si="3"/>
        <v>0</v>
      </c>
      <c r="G31" s="6">
        <f t="shared" ca="1" si="4"/>
        <v>0</v>
      </c>
      <c r="H31" s="6">
        <f t="shared" ca="1" si="5"/>
        <v>0</v>
      </c>
      <c r="I31" s="22">
        <f t="shared" ca="1" si="1"/>
        <v>-999</v>
      </c>
      <c r="J31" s="101">
        <f t="shared" ca="1" si="6"/>
        <v>-999</v>
      </c>
      <c r="K31" s="7" t="str">
        <f t="shared" ca="1" si="7"/>
        <v>Ethylbenzol</v>
      </c>
      <c r="P31" s="12">
        <f t="shared" ca="1" si="8"/>
        <v>-999</v>
      </c>
      <c r="R31" s="9" t="str">
        <f t="shared" si="9"/>
        <v>SO2_ETX_C</v>
      </c>
      <c r="S31" s="9" t="str">
        <f t="shared" si="10"/>
        <v>H</v>
      </c>
      <c r="T31" s="14">
        <f t="shared" si="13"/>
        <v>28</v>
      </c>
      <c r="U31" s="14">
        <f t="shared" si="13"/>
        <v>76</v>
      </c>
      <c r="V31" s="5">
        <f t="shared" ca="1" si="11"/>
        <v>29</v>
      </c>
    </row>
    <row r="32" spans="1:22" x14ac:dyDescent="0.2">
      <c r="A32" t="str">
        <f t="shared" ca="1" si="0"/>
        <v>25G-Td-1-0</v>
      </c>
      <c r="B32" s="7" t="str">
        <f t="shared" ca="1" si="12"/>
        <v>25G</v>
      </c>
      <c r="C32" s="25">
        <f ca="1">Information!$S$11</f>
        <v>0</v>
      </c>
      <c r="D32" s="25">
        <f t="shared" ca="1" si="2"/>
        <v>1</v>
      </c>
      <c r="E32" s="4" t="s">
        <v>110</v>
      </c>
      <c r="F32" s="5">
        <f t="shared" ca="1" si="3"/>
        <v>0</v>
      </c>
      <c r="G32" s="6">
        <f t="shared" ca="1" si="4"/>
        <v>0</v>
      </c>
      <c r="H32" s="6">
        <f t="shared" ca="1" si="5"/>
        <v>0</v>
      </c>
      <c r="I32" s="22">
        <f t="shared" ca="1" si="1"/>
        <v>-999</v>
      </c>
      <c r="J32" s="101">
        <f t="shared" ca="1" si="6"/>
        <v>-999</v>
      </c>
      <c r="K32" s="7" t="str">
        <f t="shared" ca="1" si="7"/>
        <v>Toluol</v>
      </c>
      <c r="P32" s="12">
        <f t="shared" ca="1" si="8"/>
        <v>-999</v>
      </c>
      <c r="R32" s="9" t="str">
        <f t="shared" si="9"/>
        <v>SO2_ETX_C</v>
      </c>
      <c r="S32" s="100" t="s">
        <v>281</v>
      </c>
      <c r="T32" s="14">
        <f t="shared" si="13"/>
        <v>13</v>
      </c>
      <c r="U32" s="14">
        <f t="shared" si="13"/>
        <v>62</v>
      </c>
      <c r="V32" s="5">
        <f t="shared" ca="1" si="11"/>
        <v>29</v>
      </c>
    </row>
    <row r="33" spans="1:22" x14ac:dyDescent="0.2">
      <c r="A33" t="str">
        <f t="shared" ca="1" si="0"/>
        <v>25G-Td-2-0</v>
      </c>
      <c r="B33" s="7" t="str">
        <f t="shared" ca="1" si="12"/>
        <v>25G</v>
      </c>
      <c r="C33" s="25">
        <f ca="1">Information!$S$11</f>
        <v>0</v>
      </c>
      <c r="D33" s="25">
        <f t="shared" ca="1" si="2"/>
        <v>2</v>
      </c>
      <c r="E33" s="4" t="s">
        <v>110</v>
      </c>
      <c r="F33" s="5" t="str">
        <f t="shared" ca="1" si="3"/>
        <v/>
      </c>
      <c r="G33" s="6">
        <f t="shared" ca="1" si="4"/>
        <v>0</v>
      </c>
      <c r="H33" s="6">
        <f t="shared" ca="1" si="5"/>
        <v>0</v>
      </c>
      <c r="I33" s="22">
        <f t="shared" ca="1" si="1"/>
        <v>-999</v>
      </c>
      <c r="J33" s="101">
        <f t="shared" ca="1" si="6"/>
        <v>-999</v>
      </c>
      <c r="K33" s="7" t="str">
        <f t="shared" ca="1" si="7"/>
        <v>Toluol</v>
      </c>
      <c r="P33" s="12">
        <f t="shared" ca="1" si="8"/>
        <v>-999</v>
      </c>
      <c r="R33" s="9" t="str">
        <f t="shared" si="9"/>
        <v>SO2_ETX_C</v>
      </c>
      <c r="S33" s="9" t="str">
        <f t="shared" si="10"/>
        <v>J</v>
      </c>
      <c r="T33" s="14">
        <f t="shared" si="13"/>
        <v>14</v>
      </c>
      <c r="U33" s="14">
        <f t="shared" si="13"/>
        <v>63</v>
      </c>
      <c r="V33" s="5" t="str">
        <f t="shared" ca="1" si="11"/>
        <v/>
      </c>
    </row>
    <row r="34" spans="1:22" x14ac:dyDescent="0.2">
      <c r="A34" t="str">
        <f t="shared" ca="1" si="0"/>
        <v>25G-Td-3-0</v>
      </c>
      <c r="B34" s="7" t="str">
        <f t="shared" ca="1" si="12"/>
        <v>25G</v>
      </c>
      <c r="C34" s="25">
        <f ca="1">Information!$S$11</f>
        <v>0</v>
      </c>
      <c r="D34" s="25">
        <f t="shared" ca="1" si="2"/>
        <v>3</v>
      </c>
      <c r="E34" s="4" t="s">
        <v>110</v>
      </c>
      <c r="F34" s="5" t="str">
        <f t="shared" ca="1" si="3"/>
        <v/>
      </c>
      <c r="G34" s="6">
        <f t="shared" ca="1" si="4"/>
        <v>0</v>
      </c>
      <c r="H34" s="6">
        <f t="shared" ca="1" si="5"/>
        <v>0</v>
      </c>
      <c r="I34" s="22">
        <f t="shared" ca="1" si="1"/>
        <v>-999</v>
      </c>
      <c r="J34" s="101">
        <f t="shared" ca="1" si="6"/>
        <v>-999</v>
      </c>
      <c r="K34" s="7" t="str">
        <f t="shared" ca="1" si="7"/>
        <v>Toluol</v>
      </c>
      <c r="P34" s="12">
        <f t="shared" ca="1" si="8"/>
        <v>-999</v>
      </c>
      <c r="R34" s="9" t="str">
        <f t="shared" si="9"/>
        <v>SO2_ETX_C</v>
      </c>
      <c r="S34" s="9" t="str">
        <f t="shared" si="10"/>
        <v>J</v>
      </c>
      <c r="T34" s="14">
        <f t="shared" si="13"/>
        <v>15</v>
      </c>
      <c r="U34" s="14">
        <f t="shared" si="13"/>
        <v>64</v>
      </c>
      <c r="V34" s="5" t="str">
        <f t="shared" ca="1" si="11"/>
        <v/>
      </c>
    </row>
    <row r="35" spans="1:22" x14ac:dyDescent="0.2">
      <c r="A35" t="str">
        <f t="shared" ca="1" si="0"/>
        <v>25G-Td-4-0</v>
      </c>
      <c r="B35" s="7" t="str">
        <f t="shared" ca="1" si="12"/>
        <v>25G</v>
      </c>
      <c r="C35" s="25">
        <f ca="1">Information!$S$11</f>
        <v>0</v>
      </c>
      <c r="D35" s="25">
        <f t="shared" ca="1" si="2"/>
        <v>4</v>
      </c>
      <c r="E35" s="4" t="s">
        <v>110</v>
      </c>
      <c r="F35" s="5" t="str">
        <f t="shared" ca="1" si="3"/>
        <v/>
      </c>
      <c r="G35" s="6">
        <f t="shared" ca="1" si="4"/>
        <v>0</v>
      </c>
      <c r="H35" s="6">
        <f t="shared" ca="1" si="5"/>
        <v>0</v>
      </c>
      <c r="I35" s="22">
        <f t="shared" ca="1" si="1"/>
        <v>-999</v>
      </c>
      <c r="J35" s="101">
        <f t="shared" ca="1" si="6"/>
        <v>-999</v>
      </c>
      <c r="K35" s="7" t="str">
        <f t="shared" ca="1" si="7"/>
        <v>Toluol</v>
      </c>
      <c r="P35" s="12">
        <f t="shared" ca="1" si="8"/>
        <v>-999</v>
      </c>
      <c r="R35" s="9" t="str">
        <f t="shared" si="9"/>
        <v>SO2_ETX_C</v>
      </c>
      <c r="S35" s="9" t="str">
        <f t="shared" si="10"/>
        <v>J</v>
      </c>
      <c r="T35" s="14">
        <f t="shared" si="13"/>
        <v>16</v>
      </c>
      <c r="U35" s="14">
        <f t="shared" si="13"/>
        <v>65</v>
      </c>
      <c r="V35" s="5" t="str">
        <f t="shared" ca="1" si="11"/>
        <v/>
      </c>
    </row>
    <row r="36" spans="1:22" x14ac:dyDescent="0.2">
      <c r="A36" t="str">
        <f t="shared" ca="1" si="0"/>
        <v>25G-Td-5-0</v>
      </c>
      <c r="B36" s="7" t="str">
        <f t="shared" ca="1" si="12"/>
        <v>25G</v>
      </c>
      <c r="C36" s="25">
        <f ca="1">Information!$S$11</f>
        <v>0</v>
      </c>
      <c r="D36" s="25">
        <f t="shared" ca="1" si="2"/>
        <v>5</v>
      </c>
      <c r="E36" s="4" t="s">
        <v>110</v>
      </c>
      <c r="F36" s="5" t="str">
        <f t="shared" ca="1" si="3"/>
        <v/>
      </c>
      <c r="G36" s="6">
        <f t="shared" ca="1" si="4"/>
        <v>0</v>
      </c>
      <c r="H36" s="6">
        <f t="shared" ca="1" si="5"/>
        <v>0</v>
      </c>
      <c r="I36" s="22">
        <f t="shared" ca="1" si="1"/>
        <v>-999</v>
      </c>
      <c r="J36" s="101">
        <f t="shared" ca="1" si="6"/>
        <v>-999</v>
      </c>
      <c r="K36" s="7" t="str">
        <f t="shared" ca="1" si="7"/>
        <v>Toluol</v>
      </c>
      <c r="P36" s="12">
        <f t="shared" ca="1" si="8"/>
        <v>-999</v>
      </c>
      <c r="R36" s="9" t="str">
        <f t="shared" si="9"/>
        <v>SO2_ETX_C</v>
      </c>
      <c r="S36" s="9" t="str">
        <f t="shared" si="10"/>
        <v>J</v>
      </c>
      <c r="T36" s="14">
        <f t="shared" si="13"/>
        <v>17</v>
      </c>
      <c r="U36" s="14">
        <f t="shared" si="13"/>
        <v>66</v>
      </c>
      <c r="V36" s="5" t="str">
        <f t="shared" ca="1" si="11"/>
        <v/>
      </c>
    </row>
    <row r="37" spans="1:22" x14ac:dyDescent="0.2">
      <c r="A37" t="str">
        <f t="shared" ref="A37:A85" ca="1" si="14">B37&amp;"-"&amp;E37&amp;"-"&amp;D37&amp;"-"&amp;C37</f>
        <v>25G-Td-6-0</v>
      </c>
      <c r="B37" s="7" t="str">
        <f t="shared" ca="1" si="12"/>
        <v>25G</v>
      </c>
      <c r="C37" s="25">
        <f ca="1">Information!$S$11</f>
        <v>0</v>
      </c>
      <c r="D37" s="25">
        <f t="shared" ca="1" si="2"/>
        <v>6</v>
      </c>
      <c r="E37" s="4" t="s">
        <v>110</v>
      </c>
      <c r="F37" s="5" t="str">
        <f t="shared" ca="1" si="3"/>
        <v/>
      </c>
      <c r="G37" s="6">
        <f t="shared" ca="1" si="4"/>
        <v>0</v>
      </c>
      <c r="H37" s="6">
        <f t="shared" ca="1" si="5"/>
        <v>0</v>
      </c>
      <c r="I37" s="22">
        <f t="shared" ca="1" si="1"/>
        <v>-999</v>
      </c>
      <c r="J37" s="101">
        <f t="shared" ca="1" si="6"/>
        <v>-999</v>
      </c>
      <c r="K37" s="7" t="str">
        <f t="shared" ca="1" si="7"/>
        <v>Toluol</v>
      </c>
      <c r="P37" s="12">
        <f t="shared" ca="1" si="8"/>
        <v>-999</v>
      </c>
      <c r="R37" s="9" t="str">
        <f t="shared" si="9"/>
        <v>SO2_ETX_C</v>
      </c>
      <c r="S37" s="9" t="str">
        <f t="shared" si="10"/>
        <v>J</v>
      </c>
      <c r="T37" s="14">
        <f t="shared" si="13"/>
        <v>18</v>
      </c>
      <c r="U37" s="14">
        <f t="shared" si="13"/>
        <v>67</v>
      </c>
      <c r="V37" s="5" t="str">
        <f t="shared" ca="1" si="11"/>
        <v/>
      </c>
    </row>
    <row r="38" spans="1:22" x14ac:dyDescent="0.2">
      <c r="A38" t="str">
        <f t="shared" ca="1" si="14"/>
        <v>25G-Td-7-0</v>
      </c>
      <c r="B38" s="7" t="str">
        <f t="shared" ca="1" si="12"/>
        <v>25G</v>
      </c>
      <c r="C38" s="25">
        <f ca="1">Information!$S$11</f>
        <v>0</v>
      </c>
      <c r="D38" s="25">
        <f t="shared" ca="1" si="2"/>
        <v>7</v>
      </c>
      <c r="E38" s="4" t="s">
        <v>110</v>
      </c>
      <c r="F38" s="5" t="str">
        <f t="shared" ca="1" si="3"/>
        <v/>
      </c>
      <c r="G38" s="6">
        <f t="shared" ca="1" si="4"/>
        <v>0</v>
      </c>
      <c r="H38" s="6">
        <f t="shared" ca="1" si="5"/>
        <v>0</v>
      </c>
      <c r="I38" s="22">
        <f t="shared" ref="I38:I86" ca="1" si="15">IFERROR(VALUE(P38),-999)</f>
        <v>-999</v>
      </c>
      <c r="J38" s="101">
        <f t="shared" ca="1" si="6"/>
        <v>-999</v>
      </c>
      <c r="K38" s="7" t="str">
        <f t="shared" ca="1" si="7"/>
        <v>Toluol</v>
      </c>
      <c r="P38" s="12">
        <f t="shared" ca="1" si="8"/>
        <v>-999</v>
      </c>
      <c r="R38" s="9" t="str">
        <f t="shared" si="9"/>
        <v>SO2_ETX_C</v>
      </c>
      <c r="S38" s="9" t="str">
        <f t="shared" si="10"/>
        <v>J</v>
      </c>
      <c r="T38" s="14">
        <f t="shared" si="13"/>
        <v>19</v>
      </c>
      <c r="U38" s="14">
        <f t="shared" si="13"/>
        <v>68</v>
      </c>
      <c r="V38" s="5" t="str">
        <f t="shared" ca="1" si="11"/>
        <v/>
      </c>
    </row>
    <row r="39" spans="1:22" x14ac:dyDescent="0.2">
      <c r="A39" t="str">
        <f t="shared" ca="1" si="14"/>
        <v>25G-Td-8-0</v>
      </c>
      <c r="B39" s="7" t="str">
        <f t="shared" ca="1" si="12"/>
        <v>25G</v>
      </c>
      <c r="C39" s="25">
        <f ca="1">Information!$S$11</f>
        <v>0</v>
      </c>
      <c r="D39" s="25">
        <f t="shared" ca="1" si="2"/>
        <v>8</v>
      </c>
      <c r="E39" s="4" t="s">
        <v>110</v>
      </c>
      <c r="F39" s="5" t="str">
        <f t="shared" ca="1" si="3"/>
        <v/>
      </c>
      <c r="G39" s="6">
        <f t="shared" ca="1" si="4"/>
        <v>0</v>
      </c>
      <c r="H39" s="6">
        <f t="shared" ca="1" si="5"/>
        <v>0</v>
      </c>
      <c r="I39" s="22">
        <f t="shared" ca="1" si="15"/>
        <v>-999</v>
      </c>
      <c r="J39" s="101">
        <f t="shared" ca="1" si="6"/>
        <v>-999</v>
      </c>
      <c r="K39" s="7" t="str">
        <f t="shared" ca="1" si="7"/>
        <v>Toluol</v>
      </c>
      <c r="P39" s="12">
        <f t="shared" ca="1" si="8"/>
        <v>-999</v>
      </c>
      <c r="R39" s="9" t="str">
        <f t="shared" si="9"/>
        <v>SO2_ETX_C</v>
      </c>
      <c r="S39" s="9" t="str">
        <f t="shared" si="10"/>
        <v>J</v>
      </c>
      <c r="T39" s="14">
        <f t="shared" si="13"/>
        <v>20</v>
      </c>
      <c r="U39" s="14">
        <f t="shared" si="13"/>
        <v>69</v>
      </c>
      <c r="V39" s="5" t="str">
        <f t="shared" ca="1" si="11"/>
        <v/>
      </c>
    </row>
    <row r="40" spans="1:22" x14ac:dyDescent="0.2">
      <c r="A40" t="str">
        <f t="shared" ca="1" si="14"/>
        <v>25G-Td-9-0</v>
      </c>
      <c r="B40" s="7" t="str">
        <f t="shared" ca="1" si="12"/>
        <v>25G</v>
      </c>
      <c r="C40" s="25">
        <f ca="1">Information!$S$11</f>
        <v>0</v>
      </c>
      <c r="D40" s="25">
        <f t="shared" ca="1" si="2"/>
        <v>9</v>
      </c>
      <c r="E40" s="4" t="s">
        <v>110</v>
      </c>
      <c r="F40" s="5" t="str">
        <f t="shared" ca="1" si="3"/>
        <v/>
      </c>
      <c r="G40" s="6">
        <f t="shared" ca="1" si="4"/>
        <v>0</v>
      </c>
      <c r="H40" s="6">
        <f t="shared" ca="1" si="5"/>
        <v>0</v>
      </c>
      <c r="I40" s="22">
        <f t="shared" ca="1" si="15"/>
        <v>-999</v>
      </c>
      <c r="J40" s="101">
        <f t="shared" ca="1" si="6"/>
        <v>-999</v>
      </c>
      <c r="K40" s="7" t="str">
        <f t="shared" ca="1" si="7"/>
        <v>Toluol</v>
      </c>
      <c r="P40" s="12">
        <f t="shared" ca="1" si="8"/>
        <v>-999</v>
      </c>
      <c r="R40" s="9" t="str">
        <f t="shared" si="9"/>
        <v>SO2_ETX_C</v>
      </c>
      <c r="S40" s="9" t="str">
        <f t="shared" si="10"/>
        <v>J</v>
      </c>
      <c r="T40" s="14">
        <f t="shared" si="13"/>
        <v>21</v>
      </c>
      <c r="U40" s="14">
        <f t="shared" si="13"/>
        <v>70</v>
      </c>
      <c r="V40" s="5" t="str">
        <f t="shared" ca="1" si="11"/>
        <v/>
      </c>
    </row>
    <row r="41" spans="1:22" x14ac:dyDescent="0.2">
      <c r="A41" t="str">
        <f t="shared" ca="1" si="14"/>
        <v>25G-Td-10-0</v>
      </c>
      <c r="B41" s="7" t="str">
        <f t="shared" ca="1" si="12"/>
        <v>25G</v>
      </c>
      <c r="C41" s="25">
        <f ca="1">Information!$S$11</f>
        <v>0</v>
      </c>
      <c r="D41" s="25">
        <f t="shared" ca="1" si="2"/>
        <v>10</v>
      </c>
      <c r="E41" s="4" t="s">
        <v>110</v>
      </c>
      <c r="F41" s="5" t="str">
        <f t="shared" ca="1" si="3"/>
        <v/>
      </c>
      <c r="G41" s="6">
        <f t="shared" ca="1" si="4"/>
        <v>0</v>
      </c>
      <c r="H41" s="6">
        <f t="shared" ca="1" si="5"/>
        <v>0</v>
      </c>
      <c r="I41" s="22">
        <f t="shared" ca="1" si="15"/>
        <v>-999</v>
      </c>
      <c r="J41" s="101">
        <f t="shared" ca="1" si="6"/>
        <v>-999</v>
      </c>
      <c r="K41" s="7" t="str">
        <f t="shared" ca="1" si="7"/>
        <v>Toluol</v>
      </c>
      <c r="P41" s="12">
        <f t="shared" ca="1" si="8"/>
        <v>-999</v>
      </c>
      <c r="R41" s="9" t="str">
        <f t="shared" si="9"/>
        <v>SO2_ETX_C</v>
      </c>
      <c r="S41" s="9" t="str">
        <f t="shared" si="10"/>
        <v>J</v>
      </c>
      <c r="T41" s="14">
        <f t="shared" si="13"/>
        <v>22</v>
      </c>
      <c r="U41" s="14">
        <f t="shared" si="13"/>
        <v>71</v>
      </c>
      <c r="V41" s="5" t="str">
        <f t="shared" ca="1" si="11"/>
        <v/>
      </c>
    </row>
    <row r="42" spans="1:22" x14ac:dyDescent="0.2">
      <c r="A42" t="str">
        <f t="shared" ca="1" si="14"/>
        <v>25G-Td-11-0</v>
      </c>
      <c r="B42" s="7" t="str">
        <f t="shared" ca="1" si="12"/>
        <v>25G</v>
      </c>
      <c r="C42" s="25">
        <f ca="1">Information!$S$11</f>
        <v>0</v>
      </c>
      <c r="D42" s="25">
        <f t="shared" ca="1" si="2"/>
        <v>11</v>
      </c>
      <c r="E42" s="4" t="s">
        <v>110</v>
      </c>
      <c r="F42" s="5">
        <f t="shared" ca="1" si="3"/>
        <v>0</v>
      </c>
      <c r="G42" s="6">
        <f t="shared" ca="1" si="4"/>
        <v>0</v>
      </c>
      <c r="H42" s="6">
        <f t="shared" ca="1" si="5"/>
        <v>0</v>
      </c>
      <c r="I42" s="22">
        <f t="shared" ca="1" si="15"/>
        <v>-999</v>
      </c>
      <c r="J42" s="101">
        <f t="shared" ca="1" si="6"/>
        <v>-999</v>
      </c>
      <c r="K42" s="7" t="str">
        <f t="shared" ca="1" si="7"/>
        <v>Toluol</v>
      </c>
      <c r="P42" s="12">
        <f t="shared" ca="1" si="8"/>
        <v>-999</v>
      </c>
      <c r="R42" s="9" t="str">
        <f t="shared" si="9"/>
        <v>SO2_ETX_C</v>
      </c>
      <c r="S42" s="9" t="str">
        <f t="shared" si="10"/>
        <v>J</v>
      </c>
      <c r="T42" s="14">
        <f t="shared" si="13"/>
        <v>24</v>
      </c>
      <c r="U42" s="14">
        <f t="shared" si="13"/>
        <v>72</v>
      </c>
      <c r="V42" s="5">
        <f t="shared" ca="1" si="11"/>
        <v>29</v>
      </c>
    </row>
    <row r="43" spans="1:22" x14ac:dyDescent="0.2">
      <c r="A43" t="str">
        <f t="shared" ca="1" si="14"/>
        <v>25G-Td-12-0</v>
      </c>
      <c r="B43" s="7" t="str">
        <f t="shared" ca="1" si="12"/>
        <v>25G</v>
      </c>
      <c r="C43" s="25">
        <f ca="1">Information!$S$11</f>
        <v>0</v>
      </c>
      <c r="D43" s="25">
        <f t="shared" ca="1" si="2"/>
        <v>12</v>
      </c>
      <c r="E43" s="4" t="s">
        <v>110</v>
      </c>
      <c r="F43" s="5">
        <f t="shared" ca="1" si="3"/>
        <v>0</v>
      </c>
      <c r="G43" s="6">
        <f t="shared" ca="1" si="4"/>
        <v>0</v>
      </c>
      <c r="H43" s="6">
        <f t="shared" ca="1" si="5"/>
        <v>0</v>
      </c>
      <c r="I43" s="22">
        <f t="shared" ca="1" si="15"/>
        <v>-999</v>
      </c>
      <c r="J43" s="101">
        <f t="shared" ca="1" si="6"/>
        <v>-999</v>
      </c>
      <c r="K43" s="7" t="str">
        <f t="shared" ca="1" si="7"/>
        <v>Toluol</v>
      </c>
      <c r="P43" s="12">
        <f t="shared" ca="1" si="8"/>
        <v>-999</v>
      </c>
      <c r="R43" s="9" t="str">
        <f t="shared" si="9"/>
        <v>SO2_ETX_C</v>
      </c>
      <c r="S43" s="9" t="str">
        <f t="shared" si="10"/>
        <v>J</v>
      </c>
      <c r="T43" s="14">
        <f t="shared" si="13"/>
        <v>25</v>
      </c>
      <c r="U43" s="14">
        <f t="shared" si="13"/>
        <v>73</v>
      </c>
      <c r="V43" s="5">
        <f t="shared" ca="1" si="11"/>
        <v>29</v>
      </c>
    </row>
    <row r="44" spans="1:22" x14ac:dyDescent="0.2">
      <c r="A44" t="str">
        <f t="shared" ca="1" si="14"/>
        <v>25G-Td-13-0</v>
      </c>
      <c r="B44" s="7" t="str">
        <f t="shared" ca="1" si="12"/>
        <v>25G</v>
      </c>
      <c r="C44" s="25">
        <f ca="1">Information!$S$11</f>
        <v>0</v>
      </c>
      <c r="D44" s="25">
        <f t="shared" ca="1" si="2"/>
        <v>13</v>
      </c>
      <c r="E44" s="4" t="s">
        <v>110</v>
      </c>
      <c r="F44" s="5">
        <f t="shared" ca="1" si="3"/>
        <v>0</v>
      </c>
      <c r="G44" s="6">
        <f t="shared" ca="1" si="4"/>
        <v>0</v>
      </c>
      <c r="H44" s="6">
        <f t="shared" ca="1" si="5"/>
        <v>0</v>
      </c>
      <c r="I44" s="22">
        <f t="shared" ca="1" si="15"/>
        <v>-999</v>
      </c>
      <c r="J44" s="101">
        <f t="shared" ca="1" si="6"/>
        <v>-999</v>
      </c>
      <c r="K44" s="7" t="str">
        <f t="shared" ca="1" si="7"/>
        <v>Toluol</v>
      </c>
      <c r="P44" s="12">
        <f t="shared" ca="1" si="8"/>
        <v>-999</v>
      </c>
      <c r="R44" s="9" t="str">
        <f t="shared" si="9"/>
        <v>SO2_ETX_C</v>
      </c>
      <c r="S44" s="9" t="str">
        <f t="shared" si="10"/>
        <v>J</v>
      </c>
      <c r="T44" s="14">
        <f t="shared" si="13"/>
        <v>26</v>
      </c>
      <c r="U44" s="14">
        <f t="shared" si="13"/>
        <v>74</v>
      </c>
      <c r="V44" s="5">
        <f t="shared" ca="1" si="11"/>
        <v>29</v>
      </c>
    </row>
    <row r="45" spans="1:22" x14ac:dyDescent="0.2">
      <c r="A45" t="str">
        <f t="shared" ca="1" si="14"/>
        <v>25G-Td-14-0</v>
      </c>
      <c r="B45" s="7" t="str">
        <f t="shared" ca="1" si="12"/>
        <v>25G</v>
      </c>
      <c r="C45" s="25">
        <f ca="1">Information!$S$11</f>
        <v>0</v>
      </c>
      <c r="D45" s="25">
        <f t="shared" ca="1" si="2"/>
        <v>14</v>
      </c>
      <c r="E45" s="4" t="s">
        <v>110</v>
      </c>
      <c r="F45" s="5">
        <f t="shared" ca="1" si="3"/>
        <v>0</v>
      </c>
      <c r="G45" s="6">
        <f t="shared" ca="1" si="4"/>
        <v>0</v>
      </c>
      <c r="H45" s="6">
        <f t="shared" ca="1" si="5"/>
        <v>0</v>
      </c>
      <c r="I45" s="22">
        <f t="shared" ca="1" si="15"/>
        <v>-999</v>
      </c>
      <c r="J45" s="101">
        <f t="shared" ca="1" si="6"/>
        <v>-999</v>
      </c>
      <c r="K45" s="7" t="str">
        <f t="shared" ca="1" si="7"/>
        <v>Toluol</v>
      </c>
      <c r="P45" s="12">
        <f t="shared" ca="1" si="8"/>
        <v>-999</v>
      </c>
      <c r="R45" s="9" t="str">
        <f t="shared" si="9"/>
        <v>SO2_ETX_C</v>
      </c>
      <c r="S45" s="9" t="str">
        <f t="shared" si="10"/>
        <v>J</v>
      </c>
      <c r="T45" s="14">
        <f t="shared" si="13"/>
        <v>27</v>
      </c>
      <c r="U45" s="14">
        <f t="shared" si="13"/>
        <v>75</v>
      </c>
      <c r="V45" s="5">
        <f t="shared" ca="1" si="11"/>
        <v>29</v>
      </c>
    </row>
    <row r="46" spans="1:22" x14ac:dyDescent="0.2">
      <c r="A46" t="str">
        <f t="shared" ca="1" si="14"/>
        <v>25G-Td-15-0</v>
      </c>
      <c r="B46" s="7" t="str">
        <f t="shared" ca="1" si="12"/>
        <v>25G</v>
      </c>
      <c r="C46" s="25">
        <f ca="1">Information!$S$11</f>
        <v>0</v>
      </c>
      <c r="D46" s="25">
        <f t="shared" ca="1" si="2"/>
        <v>15</v>
      </c>
      <c r="E46" s="4" t="s">
        <v>110</v>
      </c>
      <c r="F46" s="5">
        <f t="shared" ca="1" si="3"/>
        <v>0</v>
      </c>
      <c r="G46" s="6">
        <f t="shared" ca="1" si="4"/>
        <v>0</v>
      </c>
      <c r="H46" s="6">
        <f t="shared" ca="1" si="5"/>
        <v>0</v>
      </c>
      <c r="I46" s="22">
        <f t="shared" ca="1" si="15"/>
        <v>-999</v>
      </c>
      <c r="J46" s="101">
        <f t="shared" ca="1" si="6"/>
        <v>-999</v>
      </c>
      <c r="K46" s="7" t="str">
        <f t="shared" ca="1" si="7"/>
        <v>Toluol</v>
      </c>
      <c r="P46" s="12">
        <f t="shared" ca="1" si="8"/>
        <v>-999</v>
      </c>
      <c r="R46" s="9" t="str">
        <f t="shared" si="9"/>
        <v>SO2_ETX_C</v>
      </c>
      <c r="S46" s="9" t="str">
        <f t="shared" si="10"/>
        <v>J</v>
      </c>
      <c r="T46" s="14">
        <f t="shared" si="13"/>
        <v>28</v>
      </c>
      <c r="U46" s="14">
        <f t="shared" si="13"/>
        <v>76</v>
      </c>
      <c r="V46" s="5">
        <f t="shared" ca="1" si="11"/>
        <v>29</v>
      </c>
    </row>
    <row r="47" spans="1:22" x14ac:dyDescent="0.2">
      <c r="A47" t="str">
        <f t="shared" ca="1" si="14"/>
        <v>25G-Xd-1-0</v>
      </c>
      <c r="B47" s="7" t="str">
        <f t="shared" ca="1" si="12"/>
        <v>25G</v>
      </c>
      <c r="C47" s="25">
        <f ca="1">Information!$S$11</f>
        <v>0</v>
      </c>
      <c r="D47" s="25">
        <f t="shared" ca="1" si="2"/>
        <v>1</v>
      </c>
      <c r="E47" s="4" t="s">
        <v>111</v>
      </c>
      <c r="F47" s="5">
        <f t="shared" ca="1" si="3"/>
        <v>0</v>
      </c>
      <c r="G47" s="6">
        <f t="shared" ca="1" si="4"/>
        <v>0</v>
      </c>
      <c r="H47" s="6">
        <f t="shared" ca="1" si="5"/>
        <v>0</v>
      </c>
      <c r="I47" s="22">
        <f t="shared" ca="1" si="15"/>
        <v>-999</v>
      </c>
      <c r="J47" s="101">
        <f t="shared" ca="1" si="6"/>
        <v>-999</v>
      </c>
      <c r="K47" s="7" t="str">
        <f t="shared" ca="1" si="7"/>
        <v>Xylol (Summe)</v>
      </c>
      <c r="P47" s="12">
        <f t="shared" ca="1" si="8"/>
        <v>-999</v>
      </c>
      <c r="R47" s="9" t="str">
        <f t="shared" si="9"/>
        <v>SO2_ETX_C</v>
      </c>
      <c r="S47" s="100" t="s">
        <v>282</v>
      </c>
      <c r="T47" s="14">
        <f t="shared" si="13"/>
        <v>13</v>
      </c>
      <c r="U47" s="14">
        <f t="shared" si="13"/>
        <v>62</v>
      </c>
      <c r="V47" s="5">
        <f t="shared" ca="1" si="11"/>
        <v>29</v>
      </c>
    </row>
    <row r="48" spans="1:22" x14ac:dyDescent="0.2">
      <c r="A48" t="str">
        <f t="shared" ca="1" si="14"/>
        <v>25G-Xd-2-0</v>
      </c>
      <c r="B48" s="7" t="str">
        <f t="shared" ca="1" si="12"/>
        <v>25G</v>
      </c>
      <c r="C48" s="25">
        <f ca="1">Information!$S$11</f>
        <v>0</v>
      </c>
      <c r="D48" s="25">
        <f t="shared" ca="1" si="2"/>
        <v>2</v>
      </c>
      <c r="E48" s="4" t="s">
        <v>111</v>
      </c>
      <c r="F48" s="5" t="str">
        <f t="shared" ca="1" si="3"/>
        <v/>
      </c>
      <c r="G48" s="6">
        <f t="shared" ca="1" si="4"/>
        <v>0</v>
      </c>
      <c r="H48" s="6">
        <f t="shared" ca="1" si="5"/>
        <v>0</v>
      </c>
      <c r="I48" s="22">
        <f t="shared" ca="1" si="15"/>
        <v>-999</v>
      </c>
      <c r="J48" s="101">
        <f t="shared" ca="1" si="6"/>
        <v>-999</v>
      </c>
      <c r="K48" s="7" t="str">
        <f t="shared" ca="1" si="7"/>
        <v>Xylol (Summe)</v>
      </c>
      <c r="P48" s="12">
        <f t="shared" ca="1" si="8"/>
        <v>-999</v>
      </c>
      <c r="R48" s="9" t="str">
        <f t="shared" si="9"/>
        <v>SO2_ETX_C</v>
      </c>
      <c r="S48" s="9" t="str">
        <f t="shared" si="10"/>
        <v>L</v>
      </c>
      <c r="T48" s="14">
        <f t="shared" si="13"/>
        <v>14</v>
      </c>
      <c r="U48" s="14">
        <f t="shared" si="13"/>
        <v>63</v>
      </c>
      <c r="V48" s="5" t="str">
        <f t="shared" ca="1" si="11"/>
        <v/>
      </c>
    </row>
    <row r="49" spans="1:22" x14ac:dyDescent="0.2">
      <c r="A49" t="str">
        <f t="shared" ca="1" si="14"/>
        <v>25G-Xd-3-0</v>
      </c>
      <c r="B49" s="7" t="str">
        <f t="shared" ca="1" si="12"/>
        <v>25G</v>
      </c>
      <c r="C49" s="25">
        <f ca="1">Information!$S$11</f>
        <v>0</v>
      </c>
      <c r="D49" s="25">
        <f t="shared" ca="1" si="2"/>
        <v>3</v>
      </c>
      <c r="E49" s="4" t="s">
        <v>111</v>
      </c>
      <c r="F49" s="5" t="str">
        <f t="shared" ca="1" si="3"/>
        <v/>
      </c>
      <c r="G49" s="6">
        <f t="shared" ca="1" si="4"/>
        <v>0</v>
      </c>
      <c r="H49" s="6">
        <f t="shared" ca="1" si="5"/>
        <v>0</v>
      </c>
      <c r="I49" s="22">
        <f t="shared" ca="1" si="15"/>
        <v>-999</v>
      </c>
      <c r="J49" s="101">
        <f t="shared" ca="1" si="6"/>
        <v>-999</v>
      </c>
      <c r="K49" s="7" t="str">
        <f t="shared" ca="1" si="7"/>
        <v>Xylol (Summe)</v>
      </c>
      <c r="P49" s="12">
        <f t="shared" ca="1" si="8"/>
        <v>-999</v>
      </c>
      <c r="R49" s="9" t="str">
        <f t="shared" si="9"/>
        <v>SO2_ETX_C</v>
      </c>
      <c r="S49" s="9" t="str">
        <f t="shared" si="10"/>
        <v>L</v>
      </c>
      <c r="T49" s="14">
        <f t="shared" si="13"/>
        <v>15</v>
      </c>
      <c r="U49" s="14">
        <f t="shared" si="13"/>
        <v>64</v>
      </c>
      <c r="V49" s="5" t="str">
        <f t="shared" ca="1" si="11"/>
        <v/>
      </c>
    </row>
    <row r="50" spans="1:22" x14ac:dyDescent="0.2">
      <c r="A50" t="str">
        <f t="shared" ca="1" si="14"/>
        <v>25G-Xd-4-0</v>
      </c>
      <c r="B50" s="7" t="str">
        <f t="shared" ca="1" si="12"/>
        <v>25G</v>
      </c>
      <c r="C50" s="25">
        <f ca="1">Information!$S$11</f>
        <v>0</v>
      </c>
      <c r="D50" s="25">
        <f t="shared" ca="1" si="2"/>
        <v>4</v>
      </c>
      <c r="E50" s="4" t="s">
        <v>111</v>
      </c>
      <c r="F50" s="5" t="str">
        <f t="shared" ca="1" si="3"/>
        <v/>
      </c>
      <c r="G50" s="6">
        <f t="shared" ca="1" si="4"/>
        <v>0</v>
      </c>
      <c r="H50" s="6">
        <f t="shared" ca="1" si="5"/>
        <v>0</v>
      </c>
      <c r="I50" s="22">
        <f t="shared" ca="1" si="15"/>
        <v>-999</v>
      </c>
      <c r="J50" s="101">
        <f t="shared" ca="1" si="6"/>
        <v>-999</v>
      </c>
      <c r="K50" s="7" t="str">
        <f t="shared" ca="1" si="7"/>
        <v>Xylol (Summe)</v>
      </c>
      <c r="P50" s="12">
        <f t="shared" ca="1" si="8"/>
        <v>-999</v>
      </c>
      <c r="R50" s="9" t="str">
        <f t="shared" si="9"/>
        <v>SO2_ETX_C</v>
      </c>
      <c r="S50" s="9" t="str">
        <f t="shared" si="10"/>
        <v>L</v>
      </c>
      <c r="T50" s="14">
        <f t="shared" si="13"/>
        <v>16</v>
      </c>
      <c r="U50" s="14">
        <f t="shared" si="13"/>
        <v>65</v>
      </c>
      <c r="V50" s="5" t="str">
        <f t="shared" ca="1" si="11"/>
        <v/>
      </c>
    </row>
    <row r="51" spans="1:22" x14ac:dyDescent="0.2">
      <c r="A51" t="str">
        <f t="shared" ca="1" si="14"/>
        <v>25G-Xd-5-0</v>
      </c>
      <c r="B51" s="7" t="str">
        <f t="shared" ca="1" si="12"/>
        <v>25G</v>
      </c>
      <c r="C51" s="25">
        <f ca="1">Information!$S$11</f>
        <v>0</v>
      </c>
      <c r="D51" s="25">
        <f t="shared" ca="1" si="2"/>
        <v>5</v>
      </c>
      <c r="E51" s="4" t="s">
        <v>111</v>
      </c>
      <c r="F51" s="5" t="str">
        <f t="shared" ca="1" si="3"/>
        <v/>
      </c>
      <c r="G51" s="6">
        <f t="shared" ca="1" si="4"/>
        <v>0</v>
      </c>
      <c r="H51" s="6">
        <f t="shared" ca="1" si="5"/>
        <v>0</v>
      </c>
      <c r="I51" s="22">
        <f t="shared" ca="1" si="15"/>
        <v>-999</v>
      </c>
      <c r="J51" s="101">
        <f t="shared" ca="1" si="6"/>
        <v>-999</v>
      </c>
      <c r="K51" s="7" t="str">
        <f t="shared" ca="1" si="7"/>
        <v>Xylol (Summe)</v>
      </c>
      <c r="P51" s="12">
        <f t="shared" ca="1" si="8"/>
        <v>-999</v>
      </c>
      <c r="R51" s="9" t="str">
        <f t="shared" si="9"/>
        <v>SO2_ETX_C</v>
      </c>
      <c r="S51" s="9" t="str">
        <f t="shared" si="10"/>
        <v>L</v>
      </c>
      <c r="T51" s="14">
        <f t="shared" si="13"/>
        <v>17</v>
      </c>
      <c r="U51" s="14">
        <f t="shared" si="13"/>
        <v>66</v>
      </c>
      <c r="V51" s="5" t="str">
        <f t="shared" ca="1" si="11"/>
        <v/>
      </c>
    </row>
    <row r="52" spans="1:22" x14ac:dyDescent="0.2">
      <c r="A52" t="str">
        <f t="shared" ca="1" si="14"/>
        <v>25G-Xd-6-0</v>
      </c>
      <c r="B52" s="7" t="str">
        <f t="shared" ca="1" si="12"/>
        <v>25G</v>
      </c>
      <c r="C52" s="25">
        <f ca="1">Information!$S$11</f>
        <v>0</v>
      </c>
      <c r="D52" s="25">
        <f t="shared" ca="1" si="2"/>
        <v>6</v>
      </c>
      <c r="E52" s="4" t="s">
        <v>111</v>
      </c>
      <c r="F52" s="5" t="str">
        <f t="shared" ca="1" si="3"/>
        <v/>
      </c>
      <c r="G52" s="6">
        <f t="shared" ca="1" si="4"/>
        <v>0</v>
      </c>
      <c r="H52" s="6">
        <f t="shared" ca="1" si="5"/>
        <v>0</v>
      </c>
      <c r="I52" s="22">
        <f t="shared" ca="1" si="15"/>
        <v>-999</v>
      </c>
      <c r="J52" s="101">
        <f t="shared" ca="1" si="6"/>
        <v>-999</v>
      </c>
      <c r="K52" s="7" t="str">
        <f t="shared" ca="1" si="7"/>
        <v>Xylol (Summe)</v>
      </c>
      <c r="P52" s="12">
        <f t="shared" ref="P52:P100" ca="1" si="16">IF(ISBLANK(INDIRECT(R52&amp;"!"&amp;S52&amp;T52)),-999,INDIRECT(R52&amp;"!"&amp;S52&amp;T52))</f>
        <v>-999</v>
      </c>
      <c r="R52" s="9" t="str">
        <f t="shared" ref="R52:R100" si="17">R51</f>
        <v>SO2_ETX_C</v>
      </c>
      <c r="S52" s="9" t="str">
        <f t="shared" ref="S52:S100" si="18">S51</f>
        <v>L</v>
      </c>
      <c r="T52" s="14">
        <f t="shared" ref="T52:U100" si="19">T37</f>
        <v>18</v>
      </c>
      <c r="U52" s="14">
        <f t="shared" si="19"/>
        <v>67</v>
      </c>
      <c r="V52" s="5" t="str">
        <f t="shared" ca="1" si="11"/>
        <v/>
      </c>
    </row>
    <row r="53" spans="1:22" x14ac:dyDescent="0.2">
      <c r="A53" t="str">
        <f t="shared" ca="1" si="14"/>
        <v>25G-Xd-7-0</v>
      </c>
      <c r="B53" s="7" t="str">
        <f t="shared" ca="1" si="12"/>
        <v>25G</v>
      </c>
      <c r="C53" s="25">
        <f ca="1">Information!$S$11</f>
        <v>0</v>
      </c>
      <c r="D53" s="25">
        <f t="shared" ca="1" si="2"/>
        <v>7</v>
      </c>
      <c r="E53" s="4" t="s">
        <v>111</v>
      </c>
      <c r="F53" s="5" t="str">
        <f t="shared" ca="1" si="3"/>
        <v/>
      </c>
      <c r="G53" s="6">
        <f t="shared" ca="1" si="4"/>
        <v>0</v>
      </c>
      <c r="H53" s="6">
        <f t="shared" ca="1" si="5"/>
        <v>0</v>
      </c>
      <c r="I53" s="22">
        <f t="shared" ca="1" si="15"/>
        <v>-999</v>
      </c>
      <c r="J53" s="101">
        <f t="shared" ca="1" si="6"/>
        <v>-999</v>
      </c>
      <c r="K53" s="7" t="str">
        <f t="shared" ca="1" si="7"/>
        <v>Xylol (Summe)</v>
      </c>
      <c r="P53" s="12">
        <f t="shared" ca="1" si="16"/>
        <v>-999</v>
      </c>
      <c r="R53" s="9" t="str">
        <f t="shared" si="17"/>
        <v>SO2_ETX_C</v>
      </c>
      <c r="S53" s="9" t="str">
        <f t="shared" si="18"/>
        <v>L</v>
      </c>
      <c r="T53" s="14">
        <f t="shared" si="19"/>
        <v>19</v>
      </c>
      <c r="U53" s="14">
        <f t="shared" si="19"/>
        <v>68</v>
      </c>
      <c r="V53" s="5" t="str">
        <f t="shared" ca="1" si="11"/>
        <v/>
      </c>
    </row>
    <row r="54" spans="1:22" x14ac:dyDescent="0.2">
      <c r="A54" t="str">
        <f t="shared" ca="1" si="14"/>
        <v>25G-Xd-8-0</v>
      </c>
      <c r="B54" s="7" t="str">
        <f t="shared" ca="1" si="12"/>
        <v>25G</v>
      </c>
      <c r="C54" s="25">
        <f ca="1">Information!$S$11</f>
        <v>0</v>
      </c>
      <c r="D54" s="25">
        <f t="shared" ca="1" si="2"/>
        <v>8</v>
      </c>
      <c r="E54" s="4" t="s">
        <v>111</v>
      </c>
      <c r="F54" s="5" t="str">
        <f t="shared" ca="1" si="3"/>
        <v/>
      </c>
      <c r="G54" s="6">
        <f t="shared" ca="1" si="4"/>
        <v>0</v>
      </c>
      <c r="H54" s="6">
        <f t="shared" ca="1" si="5"/>
        <v>0</v>
      </c>
      <c r="I54" s="22">
        <f t="shared" ca="1" si="15"/>
        <v>-999</v>
      </c>
      <c r="J54" s="101">
        <f t="shared" ca="1" si="6"/>
        <v>-999</v>
      </c>
      <c r="K54" s="7" t="str">
        <f t="shared" ca="1" si="7"/>
        <v>Xylol (Summe)</v>
      </c>
      <c r="P54" s="12">
        <f t="shared" ca="1" si="16"/>
        <v>-999</v>
      </c>
      <c r="R54" s="9" t="str">
        <f t="shared" si="17"/>
        <v>SO2_ETX_C</v>
      </c>
      <c r="S54" s="9" t="str">
        <f t="shared" si="18"/>
        <v>L</v>
      </c>
      <c r="T54" s="14">
        <f t="shared" si="19"/>
        <v>20</v>
      </c>
      <c r="U54" s="14">
        <f t="shared" si="19"/>
        <v>69</v>
      </c>
      <c r="V54" s="5" t="str">
        <f t="shared" ca="1" si="11"/>
        <v/>
      </c>
    </row>
    <row r="55" spans="1:22" x14ac:dyDescent="0.2">
      <c r="A55" t="str">
        <f t="shared" ca="1" si="14"/>
        <v>25G-Xd-9-0</v>
      </c>
      <c r="B55" s="7" t="str">
        <f t="shared" ca="1" si="12"/>
        <v>25G</v>
      </c>
      <c r="C55" s="25">
        <f ca="1">Information!$S$11</f>
        <v>0</v>
      </c>
      <c r="D55" s="25">
        <f t="shared" ca="1" si="2"/>
        <v>9</v>
      </c>
      <c r="E55" s="4" t="s">
        <v>111</v>
      </c>
      <c r="F55" s="5" t="str">
        <f t="shared" ca="1" si="3"/>
        <v/>
      </c>
      <c r="G55" s="6">
        <f t="shared" ca="1" si="4"/>
        <v>0</v>
      </c>
      <c r="H55" s="6">
        <f t="shared" ca="1" si="5"/>
        <v>0</v>
      </c>
      <c r="I55" s="22">
        <f t="shared" ca="1" si="15"/>
        <v>-999</v>
      </c>
      <c r="J55" s="101">
        <f t="shared" ca="1" si="6"/>
        <v>-999</v>
      </c>
      <c r="K55" s="7" t="str">
        <f t="shared" ca="1" si="7"/>
        <v>Xylol (Summe)</v>
      </c>
      <c r="P55" s="12">
        <f t="shared" ca="1" si="16"/>
        <v>-999</v>
      </c>
      <c r="R55" s="9" t="str">
        <f t="shared" si="17"/>
        <v>SO2_ETX_C</v>
      </c>
      <c r="S55" s="9" t="str">
        <f t="shared" si="18"/>
        <v>L</v>
      </c>
      <c r="T55" s="14">
        <f t="shared" si="19"/>
        <v>21</v>
      </c>
      <c r="U55" s="14">
        <f t="shared" si="19"/>
        <v>70</v>
      </c>
      <c r="V55" s="5" t="str">
        <f t="shared" ca="1" si="11"/>
        <v/>
      </c>
    </row>
    <row r="56" spans="1:22" x14ac:dyDescent="0.2">
      <c r="A56" t="str">
        <f t="shared" ca="1" si="14"/>
        <v>25G-Xd-10-0</v>
      </c>
      <c r="B56" s="7" t="str">
        <f t="shared" ca="1" si="12"/>
        <v>25G</v>
      </c>
      <c r="C56" s="25">
        <f ca="1">Information!$S$11</f>
        <v>0</v>
      </c>
      <c r="D56" s="25">
        <f t="shared" ca="1" si="2"/>
        <v>10</v>
      </c>
      <c r="E56" s="4" t="s">
        <v>111</v>
      </c>
      <c r="F56" s="5" t="str">
        <f t="shared" ca="1" si="3"/>
        <v/>
      </c>
      <c r="G56" s="6">
        <f t="shared" ca="1" si="4"/>
        <v>0</v>
      </c>
      <c r="H56" s="6">
        <f t="shared" ca="1" si="5"/>
        <v>0</v>
      </c>
      <c r="I56" s="22">
        <f t="shared" ca="1" si="15"/>
        <v>-999</v>
      </c>
      <c r="J56" s="101">
        <f t="shared" ca="1" si="6"/>
        <v>-999</v>
      </c>
      <c r="K56" s="7" t="str">
        <f t="shared" ca="1" si="7"/>
        <v>Xylol (Summe)</v>
      </c>
      <c r="P56" s="12">
        <f t="shared" ca="1" si="16"/>
        <v>-999</v>
      </c>
      <c r="R56" s="9" t="str">
        <f t="shared" si="17"/>
        <v>SO2_ETX_C</v>
      </c>
      <c r="S56" s="9" t="str">
        <f t="shared" si="18"/>
        <v>L</v>
      </c>
      <c r="T56" s="14">
        <f t="shared" si="19"/>
        <v>22</v>
      </c>
      <c r="U56" s="14">
        <f t="shared" si="19"/>
        <v>71</v>
      </c>
      <c r="V56" s="5" t="str">
        <f t="shared" ca="1" si="11"/>
        <v/>
      </c>
    </row>
    <row r="57" spans="1:22" x14ac:dyDescent="0.2">
      <c r="A57" t="str">
        <f t="shared" ca="1" si="14"/>
        <v>25G-Xd-11-0</v>
      </c>
      <c r="B57" s="7" t="str">
        <f t="shared" ca="1" si="12"/>
        <v>25G</v>
      </c>
      <c r="C57" s="25">
        <f ca="1">Information!$S$11</f>
        <v>0</v>
      </c>
      <c r="D57" s="25">
        <f t="shared" ca="1" si="2"/>
        <v>11</v>
      </c>
      <c r="E57" s="4" t="s">
        <v>111</v>
      </c>
      <c r="F57" s="5">
        <f t="shared" ca="1" si="3"/>
        <v>0</v>
      </c>
      <c r="G57" s="6">
        <f t="shared" ca="1" si="4"/>
        <v>0</v>
      </c>
      <c r="H57" s="6">
        <f t="shared" ca="1" si="5"/>
        <v>0</v>
      </c>
      <c r="I57" s="22">
        <f t="shared" ca="1" si="15"/>
        <v>-999</v>
      </c>
      <c r="J57" s="101">
        <f t="shared" ca="1" si="6"/>
        <v>-999</v>
      </c>
      <c r="K57" s="7" t="str">
        <f t="shared" ca="1" si="7"/>
        <v>Xylol (Summe)</v>
      </c>
      <c r="P57" s="12">
        <f t="shared" ca="1" si="16"/>
        <v>-999</v>
      </c>
      <c r="R57" s="9" t="str">
        <f t="shared" si="17"/>
        <v>SO2_ETX_C</v>
      </c>
      <c r="S57" s="9" t="str">
        <f t="shared" si="18"/>
        <v>L</v>
      </c>
      <c r="T57" s="14">
        <f t="shared" si="19"/>
        <v>24</v>
      </c>
      <c r="U57" s="14">
        <f t="shared" si="19"/>
        <v>72</v>
      </c>
      <c r="V57" s="5">
        <f t="shared" ca="1" si="11"/>
        <v>29</v>
      </c>
    </row>
    <row r="58" spans="1:22" x14ac:dyDescent="0.2">
      <c r="A58" t="str">
        <f t="shared" ca="1" si="14"/>
        <v>25G-Xd-12-0</v>
      </c>
      <c r="B58" s="7" t="str">
        <f t="shared" ca="1" si="12"/>
        <v>25G</v>
      </c>
      <c r="C58" s="25">
        <f ca="1">Information!$S$11</f>
        <v>0</v>
      </c>
      <c r="D58" s="25">
        <f t="shared" ca="1" si="2"/>
        <v>12</v>
      </c>
      <c r="E58" s="4" t="s">
        <v>111</v>
      </c>
      <c r="F58" s="5">
        <f t="shared" ca="1" si="3"/>
        <v>0</v>
      </c>
      <c r="G58" s="6">
        <f t="shared" ca="1" si="4"/>
        <v>0</v>
      </c>
      <c r="H58" s="6">
        <f t="shared" ca="1" si="5"/>
        <v>0</v>
      </c>
      <c r="I58" s="22">
        <f t="shared" ca="1" si="15"/>
        <v>-999</v>
      </c>
      <c r="J58" s="101">
        <f t="shared" ca="1" si="6"/>
        <v>-999</v>
      </c>
      <c r="K58" s="7" t="str">
        <f t="shared" ca="1" si="7"/>
        <v>Xylol (Summe)</v>
      </c>
      <c r="P58" s="12">
        <f t="shared" ca="1" si="16"/>
        <v>-999</v>
      </c>
      <c r="R58" s="9" t="str">
        <f t="shared" si="17"/>
        <v>SO2_ETX_C</v>
      </c>
      <c r="S58" s="9" t="str">
        <f t="shared" si="18"/>
        <v>L</v>
      </c>
      <c r="T58" s="14">
        <f t="shared" si="19"/>
        <v>25</v>
      </c>
      <c r="U58" s="14">
        <f t="shared" si="19"/>
        <v>73</v>
      </c>
      <c r="V58" s="5">
        <f t="shared" ca="1" si="11"/>
        <v>29</v>
      </c>
    </row>
    <row r="59" spans="1:22" x14ac:dyDescent="0.2">
      <c r="A59" t="str">
        <f t="shared" ca="1" si="14"/>
        <v>25G-Xd-13-0</v>
      </c>
      <c r="B59" s="7" t="str">
        <f t="shared" ca="1" si="12"/>
        <v>25G</v>
      </c>
      <c r="C59" s="25">
        <f ca="1">Information!$S$11</f>
        <v>0</v>
      </c>
      <c r="D59" s="25">
        <f t="shared" ca="1" si="2"/>
        <v>13</v>
      </c>
      <c r="E59" s="4" t="s">
        <v>111</v>
      </c>
      <c r="F59" s="5">
        <f t="shared" ca="1" si="3"/>
        <v>0</v>
      </c>
      <c r="G59" s="6">
        <f t="shared" ca="1" si="4"/>
        <v>0</v>
      </c>
      <c r="H59" s="6">
        <f t="shared" ca="1" si="5"/>
        <v>0</v>
      </c>
      <c r="I59" s="22">
        <f t="shared" ca="1" si="15"/>
        <v>-999</v>
      </c>
      <c r="J59" s="101">
        <f t="shared" ca="1" si="6"/>
        <v>-999</v>
      </c>
      <c r="K59" s="7" t="str">
        <f t="shared" ca="1" si="7"/>
        <v>Xylol (Summe)</v>
      </c>
      <c r="P59" s="12">
        <f t="shared" ca="1" si="16"/>
        <v>-999</v>
      </c>
      <c r="R59" s="9" t="str">
        <f t="shared" si="17"/>
        <v>SO2_ETX_C</v>
      </c>
      <c r="S59" s="9" t="str">
        <f t="shared" si="18"/>
        <v>L</v>
      </c>
      <c r="T59" s="14">
        <f t="shared" si="19"/>
        <v>26</v>
      </c>
      <c r="U59" s="14">
        <f t="shared" si="19"/>
        <v>74</v>
      </c>
      <c r="V59" s="5">
        <f t="shared" ca="1" si="11"/>
        <v>29</v>
      </c>
    </row>
    <row r="60" spans="1:22" x14ac:dyDescent="0.2">
      <c r="A60" t="str">
        <f t="shared" ca="1" si="14"/>
        <v>25G-Xd-14-0</v>
      </c>
      <c r="B60" s="7" t="str">
        <f t="shared" ca="1" si="12"/>
        <v>25G</v>
      </c>
      <c r="C60" s="25">
        <f ca="1">Information!$S$11</f>
        <v>0</v>
      </c>
      <c r="D60" s="25">
        <f t="shared" ca="1" si="2"/>
        <v>14</v>
      </c>
      <c r="E60" s="4" t="s">
        <v>111</v>
      </c>
      <c r="F60" s="5">
        <f t="shared" ca="1" si="3"/>
        <v>0</v>
      </c>
      <c r="G60" s="6">
        <f t="shared" ca="1" si="4"/>
        <v>0</v>
      </c>
      <c r="H60" s="6">
        <f t="shared" ca="1" si="5"/>
        <v>0</v>
      </c>
      <c r="I60" s="22">
        <f t="shared" ca="1" si="15"/>
        <v>-999</v>
      </c>
      <c r="J60" s="101">
        <f t="shared" ca="1" si="6"/>
        <v>-999</v>
      </c>
      <c r="K60" s="7" t="str">
        <f t="shared" ca="1" si="7"/>
        <v>Xylol (Summe)</v>
      </c>
      <c r="P60" s="12">
        <f t="shared" ca="1" si="16"/>
        <v>-999</v>
      </c>
      <c r="R60" s="9" t="str">
        <f t="shared" si="17"/>
        <v>SO2_ETX_C</v>
      </c>
      <c r="S60" s="9" t="str">
        <f t="shared" si="18"/>
        <v>L</v>
      </c>
      <c r="T60" s="14">
        <f t="shared" si="19"/>
        <v>27</v>
      </c>
      <c r="U60" s="14">
        <f t="shared" si="19"/>
        <v>75</v>
      </c>
      <c r="V60" s="5">
        <f t="shared" ca="1" si="11"/>
        <v>29</v>
      </c>
    </row>
    <row r="61" spans="1:22" x14ac:dyDescent="0.2">
      <c r="A61" t="str">
        <f t="shared" ca="1" si="14"/>
        <v>25G-Xd-15-0</v>
      </c>
      <c r="B61" s="7" t="str">
        <f t="shared" ca="1" si="12"/>
        <v>25G</v>
      </c>
      <c r="C61" s="25">
        <f ca="1">Information!$S$11</f>
        <v>0</v>
      </c>
      <c r="D61" s="25">
        <f t="shared" ca="1" si="2"/>
        <v>15</v>
      </c>
      <c r="E61" s="4" t="s">
        <v>111</v>
      </c>
      <c r="F61" s="5">
        <f t="shared" ca="1" si="3"/>
        <v>0</v>
      </c>
      <c r="G61" s="6">
        <f t="shared" ca="1" si="4"/>
        <v>0</v>
      </c>
      <c r="H61" s="6">
        <f t="shared" ca="1" si="5"/>
        <v>0</v>
      </c>
      <c r="I61" s="22">
        <f t="shared" ca="1" si="15"/>
        <v>-999</v>
      </c>
      <c r="J61" s="101">
        <f t="shared" ca="1" si="6"/>
        <v>-999</v>
      </c>
      <c r="K61" s="7" t="str">
        <f t="shared" ca="1" si="7"/>
        <v>Xylol (Summe)</v>
      </c>
      <c r="P61" s="12">
        <f t="shared" ca="1" si="16"/>
        <v>-999</v>
      </c>
      <c r="R61" s="9" t="str">
        <f t="shared" si="17"/>
        <v>SO2_ETX_C</v>
      </c>
      <c r="S61" s="9" t="str">
        <f t="shared" si="18"/>
        <v>L</v>
      </c>
      <c r="T61" s="14">
        <f t="shared" si="19"/>
        <v>28</v>
      </c>
      <c r="U61" s="14">
        <f t="shared" si="19"/>
        <v>76</v>
      </c>
      <c r="V61" s="5">
        <f t="shared" ca="1" si="11"/>
        <v>29</v>
      </c>
    </row>
    <row r="62" spans="1:22" x14ac:dyDescent="0.2">
      <c r="A62" t="str">
        <f t="shared" ca="1" si="14"/>
        <v>25G-Ck-1-0</v>
      </c>
      <c r="B62" s="7" t="str">
        <f t="shared" ca="1" si="12"/>
        <v>25G</v>
      </c>
      <c r="C62" s="25">
        <f ca="1">Information!$S$11</f>
        <v>0</v>
      </c>
      <c r="D62" s="25">
        <f t="shared" ca="1" si="2"/>
        <v>1</v>
      </c>
      <c r="E62" s="4" t="s">
        <v>112</v>
      </c>
      <c r="F62" s="5">
        <f t="shared" ca="1" si="3"/>
        <v>0</v>
      </c>
      <c r="G62" s="6">
        <f t="shared" ca="1" si="4"/>
        <v>0</v>
      </c>
      <c r="H62" s="6">
        <f t="shared" ca="1" si="5"/>
        <v>0</v>
      </c>
      <c r="I62" s="22">
        <f t="shared" ca="1" si="15"/>
        <v>-999</v>
      </c>
      <c r="J62" s="101">
        <f t="shared" ca="1" si="6"/>
        <v>-999</v>
      </c>
      <c r="K62" s="7" t="str">
        <f t="shared" ca="1" si="7"/>
        <v>Gesamt-C</v>
      </c>
      <c r="P62" s="12">
        <f t="shared" ca="1" si="16"/>
        <v>-999</v>
      </c>
      <c r="R62" s="9" t="str">
        <f t="shared" si="17"/>
        <v>SO2_ETX_C</v>
      </c>
      <c r="S62" s="100" t="s">
        <v>283</v>
      </c>
      <c r="T62" s="14">
        <f t="shared" si="19"/>
        <v>13</v>
      </c>
      <c r="U62" s="14">
        <f t="shared" si="19"/>
        <v>62</v>
      </c>
      <c r="V62" s="5">
        <f t="shared" ca="1" si="11"/>
        <v>29</v>
      </c>
    </row>
    <row r="63" spans="1:22" x14ac:dyDescent="0.2">
      <c r="A63" t="str">
        <f t="shared" ca="1" si="14"/>
        <v>25G-Ck-2-0</v>
      </c>
      <c r="B63" s="7" t="str">
        <f t="shared" ca="1" si="12"/>
        <v>25G</v>
      </c>
      <c r="C63" s="25">
        <f ca="1">Information!$S$11</f>
        <v>0</v>
      </c>
      <c r="D63" s="25">
        <f t="shared" ca="1" si="2"/>
        <v>2</v>
      </c>
      <c r="E63" s="4" t="s">
        <v>112</v>
      </c>
      <c r="F63" s="5" t="str">
        <f t="shared" ca="1" si="3"/>
        <v/>
      </c>
      <c r="G63" s="6">
        <f t="shared" ca="1" si="4"/>
        <v>0</v>
      </c>
      <c r="H63" s="6">
        <f t="shared" ca="1" si="5"/>
        <v>0</v>
      </c>
      <c r="I63" s="22">
        <f t="shared" ca="1" si="15"/>
        <v>-999</v>
      </c>
      <c r="J63" s="101">
        <f t="shared" ca="1" si="6"/>
        <v>-999</v>
      </c>
      <c r="K63" s="7" t="str">
        <f t="shared" ca="1" si="7"/>
        <v>Gesamt-C</v>
      </c>
      <c r="P63" s="12">
        <f t="shared" ca="1" si="16"/>
        <v>-999</v>
      </c>
      <c r="R63" s="9" t="str">
        <f t="shared" si="17"/>
        <v>SO2_ETX_C</v>
      </c>
      <c r="S63" s="9" t="str">
        <f t="shared" si="18"/>
        <v>N</v>
      </c>
      <c r="T63" s="14">
        <f t="shared" si="19"/>
        <v>14</v>
      </c>
      <c r="U63" s="14">
        <f t="shared" si="19"/>
        <v>63</v>
      </c>
      <c r="V63" s="5" t="str">
        <f t="shared" ca="1" si="11"/>
        <v/>
      </c>
    </row>
    <row r="64" spans="1:22" x14ac:dyDescent="0.2">
      <c r="A64" t="str">
        <f t="shared" ca="1" si="14"/>
        <v>25G-Ck-3-0</v>
      </c>
      <c r="B64" s="7" t="str">
        <f t="shared" ca="1" si="12"/>
        <v>25G</v>
      </c>
      <c r="C64" s="25">
        <f ca="1">Information!$S$11</f>
        <v>0</v>
      </c>
      <c r="D64" s="25">
        <f t="shared" ca="1" si="2"/>
        <v>3</v>
      </c>
      <c r="E64" s="4" t="s">
        <v>112</v>
      </c>
      <c r="F64" s="5" t="str">
        <f t="shared" ca="1" si="3"/>
        <v/>
      </c>
      <c r="G64" s="6">
        <f t="shared" ca="1" si="4"/>
        <v>0</v>
      </c>
      <c r="H64" s="6">
        <f t="shared" ca="1" si="5"/>
        <v>0</v>
      </c>
      <c r="I64" s="22">
        <f t="shared" ca="1" si="15"/>
        <v>-999</v>
      </c>
      <c r="J64" s="101">
        <f t="shared" ca="1" si="6"/>
        <v>-999</v>
      </c>
      <c r="K64" s="7" t="str">
        <f t="shared" ca="1" si="7"/>
        <v>Gesamt-C</v>
      </c>
      <c r="P64" s="12">
        <f t="shared" ca="1" si="16"/>
        <v>-999</v>
      </c>
      <c r="R64" s="9" t="str">
        <f t="shared" si="17"/>
        <v>SO2_ETX_C</v>
      </c>
      <c r="S64" s="9" t="str">
        <f t="shared" si="18"/>
        <v>N</v>
      </c>
      <c r="T64" s="14">
        <f t="shared" si="19"/>
        <v>15</v>
      </c>
      <c r="U64" s="14">
        <f t="shared" si="19"/>
        <v>64</v>
      </c>
      <c r="V64" s="5" t="str">
        <f t="shared" ca="1" si="11"/>
        <v/>
      </c>
    </row>
    <row r="65" spans="1:22" x14ac:dyDescent="0.2">
      <c r="A65" t="str">
        <f t="shared" ca="1" si="14"/>
        <v>25G-Ck-4-0</v>
      </c>
      <c r="B65" s="7" t="str">
        <f t="shared" ca="1" si="12"/>
        <v>25G</v>
      </c>
      <c r="C65" s="25">
        <f ca="1">Information!$S$11</f>
        <v>0</v>
      </c>
      <c r="D65" s="25">
        <f t="shared" ca="1" si="2"/>
        <v>4</v>
      </c>
      <c r="E65" s="4" t="s">
        <v>112</v>
      </c>
      <c r="F65" s="5" t="str">
        <f t="shared" ca="1" si="3"/>
        <v/>
      </c>
      <c r="G65" s="6">
        <f t="shared" ca="1" si="4"/>
        <v>0</v>
      </c>
      <c r="H65" s="6">
        <f t="shared" ca="1" si="5"/>
        <v>0</v>
      </c>
      <c r="I65" s="22">
        <f t="shared" ca="1" si="15"/>
        <v>-999</v>
      </c>
      <c r="J65" s="101">
        <f t="shared" ca="1" si="6"/>
        <v>-999</v>
      </c>
      <c r="K65" s="7" t="str">
        <f t="shared" ca="1" si="7"/>
        <v>Gesamt-C</v>
      </c>
      <c r="P65" s="12">
        <f t="shared" ca="1" si="16"/>
        <v>-999</v>
      </c>
      <c r="R65" s="9" t="str">
        <f t="shared" si="17"/>
        <v>SO2_ETX_C</v>
      </c>
      <c r="S65" s="9" t="str">
        <f t="shared" si="18"/>
        <v>N</v>
      </c>
      <c r="T65" s="14">
        <f t="shared" si="19"/>
        <v>16</v>
      </c>
      <c r="U65" s="14">
        <f t="shared" si="19"/>
        <v>65</v>
      </c>
      <c r="V65" s="5" t="str">
        <f t="shared" ca="1" si="11"/>
        <v/>
      </c>
    </row>
    <row r="66" spans="1:22" x14ac:dyDescent="0.2">
      <c r="A66" t="str">
        <f t="shared" ca="1" si="14"/>
        <v>25G-Ck-5-0</v>
      </c>
      <c r="B66" s="7" t="str">
        <f t="shared" ca="1" si="12"/>
        <v>25G</v>
      </c>
      <c r="C66" s="25">
        <f ca="1">Information!$S$11</f>
        <v>0</v>
      </c>
      <c r="D66" s="25">
        <f t="shared" ca="1" si="2"/>
        <v>5</v>
      </c>
      <c r="E66" s="4" t="s">
        <v>112</v>
      </c>
      <c r="F66" s="5" t="str">
        <f t="shared" ca="1" si="3"/>
        <v/>
      </c>
      <c r="G66" s="6">
        <f t="shared" ca="1" si="4"/>
        <v>0</v>
      </c>
      <c r="H66" s="6">
        <f t="shared" ca="1" si="5"/>
        <v>0</v>
      </c>
      <c r="I66" s="22">
        <f t="shared" ca="1" si="15"/>
        <v>-999</v>
      </c>
      <c r="J66" s="101">
        <f t="shared" ca="1" si="6"/>
        <v>-999</v>
      </c>
      <c r="K66" s="7" t="str">
        <f t="shared" ca="1" si="7"/>
        <v>Gesamt-C</v>
      </c>
      <c r="P66" s="12">
        <f t="shared" ca="1" si="16"/>
        <v>-999</v>
      </c>
      <c r="R66" s="9" t="str">
        <f t="shared" si="17"/>
        <v>SO2_ETX_C</v>
      </c>
      <c r="S66" s="9" t="str">
        <f t="shared" si="18"/>
        <v>N</v>
      </c>
      <c r="T66" s="14">
        <f t="shared" si="19"/>
        <v>17</v>
      </c>
      <c r="U66" s="14">
        <f t="shared" si="19"/>
        <v>66</v>
      </c>
      <c r="V66" s="5" t="str">
        <f t="shared" ca="1" si="11"/>
        <v/>
      </c>
    </row>
    <row r="67" spans="1:22" x14ac:dyDescent="0.2">
      <c r="A67" t="str">
        <f t="shared" ca="1" si="14"/>
        <v>25G-Ck-6-0</v>
      </c>
      <c r="B67" s="7" t="str">
        <f t="shared" ca="1" si="12"/>
        <v>25G</v>
      </c>
      <c r="C67" s="25">
        <f ca="1">Information!$S$11</f>
        <v>0</v>
      </c>
      <c r="D67" s="25">
        <f t="shared" ref="D67:D130" ca="1" si="20">INDIRECT(R67&amp;"!B"&amp;T67)</f>
        <v>6</v>
      </c>
      <c r="E67" s="4" t="s">
        <v>112</v>
      </c>
      <c r="F67" s="5" t="str">
        <f t="shared" ref="F67:F116" ca="1" si="21">INDIRECT(R67&amp;"!C"&amp;T67)</f>
        <v/>
      </c>
      <c r="G67" s="6">
        <f t="shared" ref="G67:G116" ca="1" si="22">INDIRECT(R67&amp;"!D"&amp;T67)</f>
        <v>0</v>
      </c>
      <c r="H67" s="6">
        <f t="shared" ref="H67:H116" ca="1" si="23">INDIRECT(R67&amp;"!E"&amp;T67)</f>
        <v>0</v>
      </c>
      <c r="I67" s="22">
        <f t="shared" ca="1" si="15"/>
        <v>-999</v>
      </c>
      <c r="J67" s="101">
        <f t="shared" ref="J67:J116" ca="1" si="24">IF(ISBLANK(INDIRECT(R67&amp;"!"&amp;S67&amp;U67)),-999,INDIRECT(R67&amp;"!"&amp;S67&amp;U67))</f>
        <v>-999</v>
      </c>
      <c r="K67" s="7" t="str">
        <f t="shared" ref="K67:K130" ca="1" si="25">INDIRECT(R67&amp;"!"&amp;S67&amp;"9")</f>
        <v>Gesamt-C</v>
      </c>
      <c r="P67" s="12">
        <f t="shared" ca="1" si="16"/>
        <v>-999</v>
      </c>
      <c r="R67" s="9" t="str">
        <f t="shared" si="17"/>
        <v>SO2_ETX_C</v>
      </c>
      <c r="S67" s="9" t="str">
        <f t="shared" si="18"/>
        <v>N</v>
      </c>
      <c r="T67" s="14">
        <f t="shared" si="19"/>
        <v>18</v>
      </c>
      <c r="U67" s="14">
        <f t="shared" si="19"/>
        <v>67</v>
      </c>
      <c r="V67" s="5" t="str">
        <f t="shared" ref="V67:V76" ca="1" si="26">IFERROR(F67+29,"")</f>
        <v/>
      </c>
    </row>
    <row r="68" spans="1:22" x14ac:dyDescent="0.2">
      <c r="A68" t="str">
        <f t="shared" ca="1" si="14"/>
        <v>25G-Ck-7-0</v>
      </c>
      <c r="B68" s="7" t="str">
        <f t="shared" ref="B68:B116" ca="1" si="27">B67</f>
        <v>25G</v>
      </c>
      <c r="C68" s="25">
        <f ca="1">Information!$S$11</f>
        <v>0</v>
      </c>
      <c r="D68" s="25">
        <f t="shared" ca="1" si="20"/>
        <v>7</v>
      </c>
      <c r="E68" s="4" t="s">
        <v>112</v>
      </c>
      <c r="F68" s="5" t="str">
        <f t="shared" ca="1" si="21"/>
        <v/>
      </c>
      <c r="G68" s="6">
        <f t="shared" ca="1" si="22"/>
        <v>0</v>
      </c>
      <c r="H68" s="6">
        <f t="shared" ca="1" si="23"/>
        <v>0</v>
      </c>
      <c r="I68" s="22">
        <f t="shared" ca="1" si="15"/>
        <v>-999</v>
      </c>
      <c r="J68" s="101">
        <f t="shared" ca="1" si="24"/>
        <v>-999</v>
      </c>
      <c r="K68" s="7" t="str">
        <f t="shared" ca="1" si="25"/>
        <v>Gesamt-C</v>
      </c>
      <c r="P68" s="12">
        <f t="shared" ca="1" si="16"/>
        <v>-999</v>
      </c>
      <c r="R68" s="9" t="str">
        <f t="shared" si="17"/>
        <v>SO2_ETX_C</v>
      </c>
      <c r="S68" s="9" t="str">
        <f t="shared" si="18"/>
        <v>N</v>
      </c>
      <c r="T68" s="14">
        <f t="shared" si="19"/>
        <v>19</v>
      </c>
      <c r="U68" s="14">
        <f t="shared" si="19"/>
        <v>68</v>
      </c>
      <c r="V68" s="5" t="str">
        <f t="shared" ca="1" si="26"/>
        <v/>
      </c>
    </row>
    <row r="69" spans="1:22" x14ac:dyDescent="0.2">
      <c r="A69" t="str">
        <f t="shared" ca="1" si="14"/>
        <v>25G-Ck-8-0</v>
      </c>
      <c r="B69" s="7" t="str">
        <f t="shared" ca="1" si="27"/>
        <v>25G</v>
      </c>
      <c r="C69" s="25">
        <f ca="1">Information!$S$11</f>
        <v>0</v>
      </c>
      <c r="D69" s="25">
        <f t="shared" ca="1" si="20"/>
        <v>8</v>
      </c>
      <c r="E69" s="4" t="s">
        <v>112</v>
      </c>
      <c r="F69" s="5" t="str">
        <f t="shared" ca="1" si="21"/>
        <v/>
      </c>
      <c r="G69" s="6">
        <f t="shared" ca="1" si="22"/>
        <v>0</v>
      </c>
      <c r="H69" s="6">
        <f t="shared" ca="1" si="23"/>
        <v>0</v>
      </c>
      <c r="I69" s="22">
        <f t="shared" ca="1" si="15"/>
        <v>-999</v>
      </c>
      <c r="J69" s="101">
        <f t="shared" ca="1" si="24"/>
        <v>-999</v>
      </c>
      <c r="K69" s="7" t="str">
        <f t="shared" ca="1" si="25"/>
        <v>Gesamt-C</v>
      </c>
      <c r="P69" s="12">
        <f t="shared" ca="1" si="16"/>
        <v>-999</v>
      </c>
      <c r="R69" s="9" t="str">
        <f t="shared" si="17"/>
        <v>SO2_ETX_C</v>
      </c>
      <c r="S69" s="9" t="str">
        <f t="shared" si="18"/>
        <v>N</v>
      </c>
      <c r="T69" s="14">
        <f t="shared" si="19"/>
        <v>20</v>
      </c>
      <c r="U69" s="14">
        <f t="shared" si="19"/>
        <v>69</v>
      </c>
      <c r="V69" s="5" t="str">
        <f t="shared" ca="1" si="26"/>
        <v/>
      </c>
    </row>
    <row r="70" spans="1:22" x14ac:dyDescent="0.2">
      <c r="A70" t="str">
        <f t="shared" ca="1" si="14"/>
        <v>25G-Ck-9-0</v>
      </c>
      <c r="B70" s="7" t="str">
        <f t="shared" ca="1" si="27"/>
        <v>25G</v>
      </c>
      <c r="C70" s="25">
        <f ca="1">Information!$S$11</f>
        <v>0</v>
      </c>
      <c r="D70" s="25">
        <f t="shared" ca="1" si="20"/>
        <v>9</v>
      </c>
      <c r="E70" s="4" t="s">
        <v>112</v>
      </c>
      <c r="F70" s="5" t="str">
        <f t="shared" ca="1" si="21"/>
        <v/>
      </c>
      <c r="G70" s="6">
        <f t="shared" ca="1" si="22"/>
        <v>0</v>
      </c>
      <c r="H70" s="6">
        <f t="shared" ca="1" si="23"/>
        <v>0</v>
      </c>
      <c r="I70" s="22">
        <f t="shared" ca="1" si="15"/>
        <v>-999</v>
      </c>
      <c r="J70" s="101">
        <f t="shared" ca="1" si="24"/>
        <v>-999</v>
      </c>
      <c r="K70" s="7" t="str">
        <f t="shared" ca="1" si="25"/>
        <v>Gesamt-C</v>
      </c>
      <c r="P70" s="12">
        <f t="shared" ca="1" si="16"/>
        <v>-999</v>
      </c>
      <c r="R70" s="9" t="str">
        <f t="shared" si="17"/>
        <v>SO2_ETX_C</v>
      </c>
      <c r="S70" s="9" t="str">
        <f t="shared" si="18"/>
        <v>N</v>
      </c>
      <c r="T70" s="14">
        <f t="shared" si="19"/>
        <v>21</v>
      </c>
      <c r="U70" s="14">
        <f t="shared" si="19"/>
        <v>70</v>
      </c>
      <c r="V70" s="5" t="str">
        <f t="shared" ca="1" si="26"/>
        <v/>
      </c>
    </row>
    <row r="71" spans="1:22" x14ac:dyDescent="0.2">
      <c r="A71" t="str">
        <f t="shared" ca="1" si="14"/>
        <v>25G-Ck-10-0</v>
      </c>
      <c r="B71" s="7" t="str">
        <f t="shared" ca="1" si="27"/>
        <v>25G</v>
      </c>
      <c r="C71" s="25">
        <f ca="1">Information!$S$11</f>
        <v>0</v>
      </c>
      <c r="D71" s="25">
        <f t="shared" ca="1" si="20"/>
        <v>10</v>
      </c>
      <c r="E71" s="4" t="s">
        <v>112</v>
      </c>
      <c r="F71" s="5" t="str">
        <f t="shared" ca="1" si="21"/>
        <v/>
      </c>
      <c r="G71" s="6">
        <f t="shared" ca="1" si="22"/>
        <v>0</v>
      </c>
      <c r="H71" s="6">
        <f t="shared" ca="1" si="23"/>
        <v>0</v>
      </c>
      <c r="I71" s="22">
        <f t="shared" ca="1" si="15"/>
        <v>-999</v>
      </c>
      <c r="J71" s="101">
        <f t="shared" ca="1" si="24"/>
        <v>-999</v>
      </c>
      <c r="K71" s="7" t="str">
        <f t="shared" ca="1" si="25"/>
        <v>Gesamt-C</v>
      </c>
      <c r="P71" s="12">
        <f t="shared" ca="1" si="16"/>
        <v>-999</v>
      </c>
      <c r="R71" s="9" t="str">
        <f t="shared" si="17"/>
        <v>SO2_ETX_C</v>
      </c>
      <c r="S71" s="9" t="str">
        <f t="shared" si="18"/>
        <v>N</v>
      </c>
      <c r="T71" s="14">
        <f t="shared" si="19"/>
        <v>22</v>
      </c>
      <c r="U71" s="14">
        <f t="shared" si="19"/>
        <v>71</v>
      </c>
      <c r="V71" s="5" t="str">
        <f t="shared" ca="1" si="26"/>
        <v/>
      </c>
    </row>
    <row r="72" spans="1:22" x14ac:dyDescent="0.2">
      <c r="A72" t="str">
        <f t="shared" ca="1" si="14"/>
        <v>25G-Ck-11-0</v>
      </c>
      <c r="B72" s="7" t="str">
        <f t="shared" ca="1" si="27"/>
        <v>25G</v>
      </c>
      <c r="C72" s="25">
        <f ca="1">Information!$S$11</f>
        <v>0</v>
      </c>
      <c r="D72" s="25">
        <f t="shared" ca="1" si="20"/>
        <v>11</v>
      </c>
      <c r="E72" s="4" t="s">
        <v>112</v>
      </c>
      <c r="F72" s="5">
        <f t="shared" ca="1" si="21"/>
        <v>0</v>
      </c>
      <c r="G72" s="6">
        <f t="shared" ca="1" si="22"/>
        <v>0</v>
      </c>
      <c r="H72" s="6">
        <f t="shared" ca="1" si="23"/>
        <v>0</v>
      </c>
      <c r="I72" s="22">
        <f t="shared" ca="1" si="15"/>
        <v>-999</v>
      </c>
      <c r="J72" s="101">
        <f t="shared" ca="1" si="24"/>
        <v>-999</v>
      </c>
      <c r="K72" s="7" t="str">
        <f t="shared" ca="1" si="25"/>
        <v>Gesamt-C</v>
      </c>
      <c r="P72" s="12">
        <f t="shared" ca="1" si="16"/>
        <v>-999</v>
      </c>
      <c r="R72" s="9" t="str">
        <f t="shared" si="17"/>
        <v>SO2_ETX_C</v>
      </c>
      <c r="S72" s="9" t="str">
        <f t="shared" si="18"/>
        <v>N</v>
      </c>
      <c r="T72" s="14">
        <f t="shared" si="19"/>
        <v>24</v>
      </c>
      <c r="U72" s="14">
        <f t="shared" si="19"/>
        <v>72</v>
      </c>
      <c r="V72" s="5">
        <f t="shared" ca="1" si="26"/>
        <v>29</v>
      </c>
    </row>
    <row r="73" spans="1:22" x14ac:dyDescent="0.2">
      <c r="A73" t="str">
        <f t="shared" ca="1" si="14"/>
        <v>25G-Ck-12-0</v>
      </c>
      <c r="B73" s="7" t="str">
        <f t="shared" ca="1" si="27"/>
        <v>25G</v>
      </c>
      <c r="C73" s="25">
        <f ca="1">Information!$S$11</f>
        <v>0</v>
      </c>
      <c r="D73" s="25">
        <f t="shared" ca="1" si="20"/>
        <v>12</v>
      </c>
      <c r="E73" s="4" t="s">
        <v>112</v>
      </c>
      <c r="F73" s="5">
        <f t="shared" ca="1" si="21"/>
        <v>0</v>
      </c>
      <c r="G73" s="6">
        <f t="shared" ca="1" si="22"/>
        <v>0</v>
      </c>
      <c r="H73" s="6">
        <f t="shared" ca="1" si="23"/>
        <v>0</v>
      </c>
      <c r="I73" s="22">
        <f t="shared" ca="1" si="15"/>
        <v>-999</v>
      </c>
      <c r="J73" s="101">
        <f t="shared" ca="1" si="24"/>
        <v>-999</v>
      </c>
      <c r="K73" s="7" t="str">
        <f t="shared" ca="1" si="25"/>
        <v>Gesamt-C</v>
      </c>
      <c r="P73" s="12">
        <f t="shared" ca="1" si="16"/>
        <v>-999</v>
      </c>
      <c r="R73" s="9" t="str">
        <f t="shared" si="17"/>
        <v>SO2_ETX_C</v>
      </c>
      <c r="S73" s="9" t="str">
        <f t="shared" si="18"/>
        <v>N</v>
      </c>
      <c r="T73" s="14">
        <f t="shared" si="19"/>
        <v>25</v>
      </c>
      <c r="U73" s="14">
        <f t="shared" si="19"/>
        <v>73</v>
      </c>
      <c r="V73" s="5">
        <f t="shared" ca="1" si="26"/>
        <v>29</v>
      </c>
    </row>
    <row r="74" spans="1:22" x14ac:dyDescent="0.2">
      <c r="A74" t="str">
        <f t="shared" ca="1" si="14"/>
        <v>25G-Ck-13-0</v>
      </c>
      <c r="B74" s="7" t="str">
        <f t="shared" ca="1" si="27"/>
        <v>25G</v>
      </c>
      <c r="C74" s="25">
        <f ca="1">Information!$S$11</f>
        <v>0</v>
      </c>
      <c r="D74" s="25">
        <f t="shared" ca="1" si="20"/>
        <v>13</v>
      </c>
      <c r="E74" s="4" t="s">
        <v>112</v>
      </c>
      <c r="F74" s="5">
        <f t="shared" ca="1" si="21"/>
        <v>0</v>
      </c>
      <c r="G74" s="6">
        <f t="shared" ca="1" si="22"/>
        <v>0</v>
      </c>
      <c r="H74" s="6">
        <f t="shared" ca="1" si="23"/>
        <v>0</v>
      </c>
      <c r="I74" s="22">
        <f t="shared" ca="1" si="15"/>
        <v>-999</v>
      </c>
      <c r="J74" s="101">
        <f t="shared" ca="1" si="24"/>
        <v>-999</v>
      </c>
      <c r="K74" s="7" t="str">
        <f t="shared" ca="1" si="25"/>
        <v>Gesamt-C</v>
      </c>
      <c r="P74" s="12">
        <f t="shared" ca="1" si="16"/>
        <v>-999</v>
      </c>
      <c r="R74" s="9" t="str">
        <f t="shared" si="17"/>
        <v>SO2_ETX_C</v>
      </c>
      <c r="S74" s="9" t="str">
        <f t="shared" si="18"/>
        <v>N</v>
      </c>
      <c r="T74" s="14">
        <f t="shared" si="19"/>
        <v>26</v>
      </c>
      <c r="U74" s="14">
        <f t="shared" si="19"/>
        <v>74</v>
      </c>
      <c r="V74" s="5">
        <f t="shared" ca="1" si="26"/>
        <v>29</v>
      </c>
    </row>
    <row r="75" spans="1:22" x14ac:dyDescent="0.2">
      <c r="A75" t="str">
        <f t="shared" ca="1" si="14"/>
        <v>25G-Ck-14-0</v>
      </c>
      <c r="B75" s="7" t="str">
        <f t="shared" ca="1" si="27"/>
        <v>25G</v>
      </c>
      <c r="C75" s="25">
        <f ca="1">Information!$S$11</f>
        <v>0</v>
      </c>
      <c r="D75" s="25">
        <f t="shared" ca="1" si="20"/>
        <v>14</v>
      </c>
      <c r="E75" s="4" t="s">
        <v>112</v>
      </c>
      <c r="F75" s="5">
        <f t="shared" ca="1" si="21"/>
        <v>0</v>
      </c>
      <c r="G75" s="6">
        <f t="shared" ca="1" si="22"/>
        <v>0</v>
      </c>
      <c r="H75" s="6">
        <f t="shared" ca="1" si="23"/>
        <v>0</v>
      </c>
      <c r="I75" s="22">
        <f t="shared" ca="1" si="15"/>
        <v>-999</v>
      </c>
      <c r="J75" s="101">
        <f t="shared" ca="1" si="24"/>
        <v>-999</v>
      </c>
      <c r="K75" s="7" t="str">
        <f t="shared" ca="1" si="25"/>
        <v>Gesamt-C</v>
      </c>
      <c r="P75" s="12">
        <f t="shared" ca="1" si="16"/>
        <v>-999</v>
      </c>
      <c r="R75" s="9" t="str">
        <f t="shared" si="17"/>
        <v>SO2_ETX_C</v>
      </c>
      <c r="S75" s="9" t="str">
        <f t="shared" si="18"/>
        <v>N</v>
      </c>
      <c r="T75" s="14">
        <f t="shared" si="19"/>
        <v>27</v>
      </c>
      <c r="U75" s="14">
        <f t="shared" si="19"/>
        <v>75</v>
      </c>
      <c r="V75" s="5">
        <f t="shared" ca="1" si="26"/>
        <v>29</v>
      </c>
    </row>
    <row r="76" spans="1:22" x14ac:dyDescent="0.2">
      <c r="A76" t="str">
        <f t="shared" ca="1" si="14"/>
        <v>25G-Ck-15-0</v>
      </c>
      <c r="B76" s="7" t="str">
        <f t="shared" ca="1" si="27"/>
        <v>25G</v>
      </c>
      <c r="C76" s="25">
        <f ca="1">Information!$S$11</f>
        <v>0</v>
      </c>
      <c r="D76" s="25">
        <f t="shared" ca="1" si="20"/>
        <v>15</v>
      </c>
      <c r="E76" s="4" t="s">
        <v>112</v>
      </c>
      <c r="F76" s="5">
        <f t="shared" ca="1" si="21"/>
        <v>0</v>
      </c>
      <c r="G76" s="6">
        <f t="shared" ca="1" si="22"/>
        <v>0</v>
      </c>
      <c r="H76" s="6">
        <f t="shared" ca="1" si="23"/>
        <v>0</v>
      </c>
      <c r="I76" s="22">
        <f t="shared" ca="1" si="15"/>
        <v>-999</v>
      </c>
      <c r="J76" s="101">
        <f t="shared" ca="1" si="24"/>
        <v>-999</v>
      </c>
      <c r="K76" s="7" t="str">
        <f t="shared" ca="1" si="25"/>
        <v>Gesamt-C</v>
      </c>
      <c r="P76" s="12">
        <f t="shared" ca="1" si="16"/>
        <v>-999</v>
      </c>
      <c r="R76" s="9" t="str">
        <f t="shared" si="17"/>
        <v>SO2_ETX_C</v>
      </c>
      <c r="S76" s="9" t="str">
        <f t="shared" si="18"/>
        <v>N</v>
      </c>
      <c r="T76" s="14">
        <f t="shared" si="19"/>
        <v>28</v>
      </c>
      <c r="U76" s="14">
        <f t="shared" si="19"/>
        <v>76</v>
      </c>
      <c r="V76" s="5">
        <f t="shared" ca="1" si="26"/>
        <v>29</v>
      </c>
    </row>
    <row r="77" spans="1:22" x14ac:dyDescent="0.2">
      <c r="A77" t="str">
        <f ca="1">B77&amp;"-"&amp;E77&amp;"-"&amp;D77&amp;"-"&amp;C77</f>
        <v>25G-Nk-1-0</v>
      </c>
      <c r="B77" s="7" t="str">
        <f ca="1">B76</f>
        <v>25G</v>
      </c>
      <c r="C77" s="25">
        <f ca="1">Information!$S$11</f>
        <v>0</v>
      </c>
      <c r="D77" s="25">
        <f t="shared" ca="1" si="20"/>
        <v>1</v>
      </c>
      <c r="E77" s="4" t="s">
        <v>284</v>
      </c>
      <c r="F77" s="5">
        <f t="shared" ca="1" si="21"/>
        <v>0</v>
      </c>
      <c r="G77" s="6">
        <f t="shared" ca="1" si="22"/>
        <v>0</v>
      </c>
      <c r="H77" s="6">
        <f t="shared" ca="1" si="23"/>
        <v>0</v>
      </c>
      <c r="I77" s="22">
        <f t="shared" ca="1" si="15"/>
        <v>-999</v>
      </c>
      <c r="J77" s="101">
        <f t="shared" ca="1" si="24"/>
        <v>-999</v>
      </c>
      <c r="K77" s="7" t="str">
        <f t="shared" ca="1" si="25"/>
        <v>NOₓ (als NO₂)</v>
      </c>
      <c r="P77" s="12">
        <f t="shared" ca="1" si="16"/>
        <v>-999</v>
      </c>
      <c r="R77" s="100" t="s">
        <v>285</v>
      </c>
      <c r="S77" s="14" t="s">
        <v>280</v>
      </c>
      <c r="T77" s="14">
        <f>T62</f>
        <v>13</v>
      </c>
      <c r="U77" s="14">
        <f t="shared" ref="U77:U123" si="28">U62</f>
        <v>62</v>
      </c>
      <c r="V77" s="5">
        <f ca="1">IFERROR(F77+28,"")</f>
        <v>28</v>
      </c>
    </row>
    <row r="78" spans="1:22" x14ac:dyDescent="0.2">
      <c r="A78" t="str">
        <f t="shared" ca="1" si="14"/>
        <v>25G-Nk-2-0</v>
      </c>
      <c r="B78" s="7" t="str">
        <f t="shared" ca="1" si="27"/>
        <v>25G</v>
      </c>
      <c r="C78" s="25">
        <f ca="1">Information!$S$11</f>
        <v>0</v>
      </c>
      <c r="D78" s="25">
        <f t="shared" ca="1" si="20"/>
        <v>2</v>
      </c>
      <c r="E78" s="4" t="s">
        <v>284</v>
      </c>
      <c r="F78" s="5" t="str">
        <f t="shared" ca="1" si="21"/>
        <v/>
      </c>
      <c r="G78" s="6">
        <f t="shared" ca="1" si="22"/>
        <v>0</v>
      </c>
      <c r="H78" s="6">
        <f t="shared" ca="1" si="23"/>
        <v>0</v>
      </c>
      <c r="I78" s="22">
        <f t="shared" ca="1" si="15"/>
        <v>-999</v>
      </c>
      <c r="J78" s="101">
        <f t="shared" ca="1" si="24"/>
        <v>-999</v>
      </c>
      <c r="K78" s="7" t="str">
        <f t="shared" ca="1" si="25"/>
        <v>NOₓ (als NO₂)</v>
      </c>
      <c r="P78" s="12">
        <f t="shared" ca="1" si="16"/>
        <v>-999</v>
      </c>
      <c r="R78" s="9" t="str">
        <f t="shared" si="17"/>
        <v>NOx_CO_HCHO</v>
      </c>
      <c r="S78" s="9" t="str">
        <f t="shared" si="18"/>
        <v>F</v>
      </c>
      <c r="T78" s="14">
        <f t="shared" ref="T78:T91" si="29">T63</f>
        <v>14</v>
      </c>
      <c r="U78" s="14">
        <f t="shared" si="28"/>
        <v>63</v>
      </c>
      <c r="V78" s="5" t="str">
        <f t="shared" ref="V78:V121" ca="1" si="30">IFERROR(F78+28,"")</f>
        <v/>
      </c>
    </row>
    <row r="79" spans="1:22" x14ac:dyDescent="0.2">
      <c r="A79" t="str">
        <f t="shared" ca="1" si="14"/>
        <v>25G-Nk-3-0</v>
      </c>
      <c r="B79" s="7" t="str">
        <f t="shared" ca="1" si="27"/>
        <v>25G</v>
      </c>
      <c r="C79" s="25">
        <f ca="1">Information!$S$11</f>
        <v>0</v>
      </c>
      <c r="D79" s="25">
        <f t="shared" ca="1" si="20"/>
        <v>3</v>
      </c>
      <c r="E79" s="4" t="s">
        <v>284</v>
      </c>
      <c r="F79" s="5" t="str">
        <f t="shared" ca="1" si="21"/>
        <v/>
      </c>
      <c r="G79" s="6">
        <f t="shared" ca="1" si="22"/>
        <v>0</v>
      </c>
      <c r="H79" s="6">
        <f t="shared" ca="1" si="23"/>
        <v>0</v>
      </c>
      <c r="I79" s="22">
        <f t="shared" ca="1" si="15"/>
        <v>-999</v>
      </c>
      <c r="J79" s="101">
        <f t="shared" ca="1" si="24"/>
        <v>-999</v>
      </c>
      <c r="K79" s="7" t="str">
        <f t="shared" ca="1" si="25"/>
        <v>NOₓ (als NO₂)</v>
      </c>
      <c r="P79" s="12">
        <f t="shared" ca="1" si="16"/>
        <v>-999</v>
      </c>
      <c r="R79" s="9" t="str">
        <f t="shared" si="17"/>
        <v>NOx_CO_HCHO</v>
      </c>
      <c r="S79" s="9" t="str">
        <f t="shared" si="18"/>
        <v>F</v>
      </c>
      <c r="T79" s="14">
        <f t="shared" si="29"/>
        <v>15</v>
      </c>
      <c r="U79" s="14">
        <f t="shared" si="28"/>
        <v>64</v>
      </c>
      <c r="V79" s="5" t="str">
        <f t="shared" ca="1" si="30"/>
        <v/>
      </c>
    </row>
    <row r="80" spans="1:22" x14ac:dyDescent="0.2">
      <c r="A80" t="str">
        <f t="shared" ca="1" si="14"/>
        <v>25G-Nk-4-0</v>
      </c>
      <c r="B80" s="7" t="str">
        <f t="shared" ca="1" si="27"/>
        <v>25G</v>
      </c>
      <c r="C80" s="25">
        <f ca="1">Information!$S$11</f>
        <v>0</v>
      </c>
      <c r="D80" s="25">
        <f t="shared" ca="1" si="20"/>
        <v>4</v>
      </c>
      <c r="E80" s="4" t="s">
        <v>284</v>
      </c>
      <c r="F80" s="5" t="str">
        <f t="shared" ca="1" si="21"/>
        <v/>
      </c>
      <c r="G80" s="6">
        <f t="shared" ca="1" si="22"/>
        <v>0</v>
      </c>
      <c r="H80" s="6">
        <f t="shared" ca="1" si="23"/>
        <v>0</v>
      </c>
      <c r="I80" s="22">
        <f t="shared" ca="1" si="15"/>
        <v>-999</v>
      </c>
      <c r="J80" s="101">
        <f t="shared" ca="1" si="24"/>
        <v>-999</v>
      </c>
      <c r="K80" s="7" t="str">
        <f t="shared" ca="1" si="25"/>
        <v>NOₓ (als NO₂)</v>
      </c>
      <c r="P80" s="12">
        <f t="shared" ca="1" si="16"/>
        <v>-999</v>
      </c>
      <c r="R80" s="9" t="str">
        <f t="shared" si="17"/>
        <v>NOx_CO_HCHO</v>
      </c>
      <c r="S80" s="9" t="str">
        <f t="shared" si="18"/>
        <v>F</v>
      </c>
      <c r="T80" s="14">
        <f t="shared" si="29"/>
        <v>16</v>
      </c>
      <c r="U80" s="14">
        <f t="shared" si="28"/>
        <v>65</v>
      </c>
      <c r="V80" s="5" t="str">
        <f t="shared" ca="1" si="30"/>
        <v/>
      </c>
    </row>
    <row r="81" spans="1:22" x14ac:dyDescent="0.2">
      <c r="A81" t="str">
        <f t="shared" ca="1" si="14"/>
        <v>25G-Nk-5-0</v>
      </c>
      <c r="B81" s="7" t="str">
        <f t="shared" ca="1" si="27"/>
        <v>25G</v>
      </c>
      <c r="C81" s="25">
        <f ca="1">Information!$S$11</f>
        <v>0</v>
      </c>
      <c r="D81" s="25">
        <f t="shared" ca="1" si="20"/>
        <v>5</v>
      </c>
      <c r="E81" s="4" t="s">
        <v>284</v>
      </c>
      <c r="F81" s="5" t="str">
        <f t="shared" ca="1" si="21"/>
        <v/>
      </c>
      <c r="G81" s="6">
        <f t="shared" ca="1" si="22"/>
        <v>0</v>
      </c>
      <c r="H81" s="6">
        <f t="shared" ca="1" si="23"/>
        <v>0</v>
      </c>
      <c r="I81" s="22">
        <f t="shared" ca="1" si="15"/>
        <v>-999</v>
      </c>
      <c r="J81" s="101">
        <f t="shared" ca="1" si="24"/>
        <v>-999</v>
      </c>
      <c r="K81" s="7" t="str">
        <f t="shared" ca="1" si="25"/>
        <v>NOₓ (als NO₂)</v>
      </c>
      <c r="P81" s="12">
        <f t="shared" ca="1" si="16"/>
        <v>-999</v>
      </c>
      <c r="R81" s="9" t="str">
        <f t="shared" si="17"/>
        <v>NOx_CO_HCHO</v>
      </c>
      <c r="S81" s="9" t="str">
        <f t="shared" si="18"/>
        <v>F</v>
      </c>
      <c r="T81" s="14">
        <f t="shared" si="29"/>
        <v>17</v>
      </c>
      <c r="U81" s="14">
        <f t="shared" si="28"/>
        <v>66</v>
      </c>
      <c r="V81" s="5" t="str">
        <f t="shared" ca="1" si="30"/>
        <v/>
      </c>
    </row>
    <row r="82" spans="1:22" x14ac:dyDescent="0.2">
      <c r="A82" t="str">
        <f t="shared" ca="1" si="14"/>
        <v>25G-Nk-6-0</v>
      </c>
      <c r="B82" s="7" t="str">
        <f t="shared" ca="1" si="27"/>
        <v>25G</v>
      </c>
      <c r="C82" s="25">
        <f ca="1">Information!$S$11</f>
        <v>0</v>
      </c>
      <c r="D82" s="25">
        <f t="shared" ca="1" si="20"/>
        <v>6</v>
      </c>
      <c r="E82" s="4" t="s">
        <v>284</v>
      </c>
      <c r="F82" s="5" t="str">
        <f t="shared" ca="1" si="21"/>
        <v/>
      </c>
      <c r="G82" s="6">
        <f t="shared" ca="1" si="22"/>
        <v>0</v>
      </c>
      <c r="H82" s="6">
        <f t="shared" ca="1" si="23"/>
        <v>0</v>
      </c>
      <c r="I82" s="22">
        <f t="shared" ca="1" si="15"/>
        <v>-999</v>
      </c>
      <c r="J82" s="101">
        <f t="shared" ca="1" si="24"/>
        <v>-999</v>
      </c>
      <c r="K82" s="7" t="str">
        <f t="shared" ca="1" si="25"/>
        <v>NOₓ (als NO₂)</v>
      </c>
      <c r="P82" s="12">
        <f t="shared" ca="1" si="16"/>
        <v>-999</v>
      </c>
      <c r="R82" s="9" t="str">
        <f t="shared" si="17"/>
        <v>NOx_CO_HCHO</v>
      </c>
      <c r="S82" s="9" t="str">
        <f t="shared" si="18"/>
        <v>F</v>
      </c>
      <c r="T82" s="14">
        <f t="shared" si="29"/>
        <v>18</v>
      </c>
      <c r="U82" s="14">
        <f t="shared" si="28"/>
        <v>67</v>
      </c>
      <c r="V82" s="5" t="str">
        <f t="shared" ca="1" si="30"/>
        <v/>
      </c>
    </row>
    <row r="83" spans="1:22" x14ac:dyDescent="0.2">
      <c r="A83" t="str">
        <f t="shared" ca="1" si="14"/>
        <v>25G-Nk-7-0</v>
      </c>
      <c r="B83" s="7" t="str">
        <f t="shared" ca="1" si="27"/>
        <v>25G</v>
      </c>
      <c r="C83" s="25">
        <f ca="1">Information!$S$11</f>
        <v>0</v>
      </c>
      <c r="D83" s="25">
        <f t="shared" ca="1" si="20"/>
        <v>7</v>
      </c>
      <c r="E83" s="4" t="s">
        <v>284</v>
      </c>
      <c r="F83" s="5" t="str">
        <f t="shared" ca="1" si="21"/>
        <v/>
      </c>
      <c r="G83" s="6">
        <f t="shared" ca="1" si="22"/>
        <v>0</v>
      </c>
      <c r="H83" s="6">
        <f t="shared" ca="1" si="23"/>
        <v>0</v>
      </c>
      <c r="I83" s="22">
        <f t="shared" ca="1" si="15"/>
        <v>-999</v>
      </c>
      <c r="J83" s="101">
        <f t="shared" ca="1" si="24"/>
        <v>-999</v>
      </c>
      <c r="K83" s="7" t="str">
        <f t="shared" ca="1" si="25"/>
        <v>NOₓ (als NO₂)</v>
      </c>
      <c r="P83" s="12">
        <f t="shared" ca="1" si="16"/>
        <v>-999</v>
      </c>
      <c r="R83" s="9" t="str">
        <f t="shared" si="17"/>
        <v>NOx_CO_HCHO</v>
      </c>
      <c r="S83" s="9" t="str">
        <f t="shared" si="18"/>
        <v>F</v>
      </c>
      <c r="T83" s="14">
        <f t="shared" si="29"/>
        <v>19</v>
      </c>
      <c r="U83" s="14">
        <f t="shared" si="28"/>
        <v>68</v>
      </c>
      <c r="V83" s="5" t="str">
        <f t="shared" ca="1" si="30"/>
        <v/>
      </c>
    </row>
    <row r="84" spans="1:22" x14ac:dyDescent="0.2">
      <c r="A84" t="str">
        <f t="shared" ca="1" si="14"/>
        <v>25G-Nk-8-0</v>
      </c>
      <c r="B84" s="7" t="str">
        <f t="shared" ca="1" si="27"/>
        <v>25G</v>
      </c>
      <c r="C84" s="25">
        <f ca="1">Information!$S$11</f>
        <v>0</v>
      </c>
      <c r="D84" s="25">
        <f t="shared" ca="1" si="20"/>
        <v>8</v>
      </c>
      <c r="E84" s="4" t="s">
        <v>284</v>
      </c>
      <c r="F84" s="5" t="str">
        <f t="shared" ca="1" si="21"/>
        <v/>
      </c>
      <c r="G84" s="6">
        <f t="shared" ca="1" si="22"/>
        <v>0</v>
      </c>
      <c r="H84" s="6">
        <f t="shared" ca="1" si="23"/>
        <v>0</v>
      </c>
      <c r="I84" s="22">
        <f t="shared" ca="1" si="15"/>
        <v>-999</v>
      </c>
      <c r="J84" s="101">
        <f t="shared" ca="1" si="24"/>
        <v>-999</v>
      </c>
      <c r="K84" s="7" t="str">
        <f t="shared" ca="1" si="25"/>
        <v>NOₓ (als NO₂)</v>
      </c>
      <c r="P84" s="12">
        <f t="shared" ca="1" si="16"/>
        <v>-999</v>
      </c>
      <c r="R84" s="9" t="str">
        <f t="shared" si="17"/>
        <v>NOx_CO_HCHO</v>
      </c>
      <c r="S84" s="9" t="str">
        <f t="shared" si="18"/>
        <v>F</v>
      </c>
      <c r="T84" s="14">
        <f t="shared" si="29"/>
        <v>20</v>
      </c>
      <c r="U84" s="14">
        <f t="shared" si="28"/>
        <v>69</v>
      </c>
      <c r="V84" s="5" t="str">
        <f t="shared" ca="1" si="30"/>
        <v/>
      </c>
    </row>
    <row r="85" spans="1:22" x14ac:dyDescent="0.2">
      <c r="A85" t="str">
        <f t="shared" ca="1" si="14"/>
        <v>25G-Nk-9-0</v>
      </c>
      <c r="B85" s="7" t="str">
        <f t="shared" ca="1" si="27"/>
        <v>25G</v>
      </c>
      <c r="C85" s="25">
        <f ca="1">Information!$S$11</f>
        <v>0</v>
      </c>
      <c r="D85" s="25">
        <f t="shared" ca="1" si="20"/>
        <v>9</v>
      </c>
      <c r="E85" s="4" t="s">
        <v>284</v>
      </c>
      <c r="F85" s="5" t="str">
        <f t="shared" ca="1" si="21"/>
        <v/>
      </c>
      <c r="G85" s="6">
        <f t="shared" ca="1" si="22"/>
        <v>0</v>
      </c>
      <c r="H85" s="6">
        <f t="shared" ca="1" si="23"/>
        <v>0</v>
      </c>
      <c r="I85" s="22">
        <f t="shared" ca="1" si="15"/>
        <v>-999</v>
      </c>
      <c r="J85" s="101">
        <f t="shared" ca="1" si="24"/>
        <v>-999</v>
      </c>
      <c r="K85" s="7" t="str">
        <f t="shared" ca="1" si="25"/>
        <v>NOₓ (als NO₂)</v>
      </c>
      <c r="P85" s="12">
        <f t="shared" ca="1" si="16"/>
        <v>-999</v>
      </c>
      <c r="R85" s="9" t="str">
        <f t="shared" si="17"/>
        <v>NOx_CO_HCHO</v>
      </c>
      <c r="S85" s="9" t="str">
        <f t="shared" si="18"/>
        <v>F</v>
      </c>
      <c r="T85" s="14">
        <f t="shared" si="29"/>
        <v>21</v>
      </c>
      <c r="U85" s="14">
        <f t="shared" si="28"/>
        <v>70</v>
      </c>
      <c r="V85" s="5" t="str">
        <f t="shared" ca="1" si="30"/>
        <v/>
      </c>
    </row>
    <row r="86" spans="1:22" x14ac:dyDescent="0.2">
      <c r="A86" t="str">
        <f t="shared" ref="A86:A105" ca="1" si="31">B86&amp;"-"&amp;E86&amp;"-"&amp;D86&amp;"-"&amp;C86</f>
        <v>25G-Nk-10-0</v>
      </c>
      <c r="B86" s="7" t="str">
        <f t="shared" ca="1" si="27"/>
        <v>25G</v>
      </c>
      <c r="C86" s="25">
        <f ca="1">Information!$S$11</f>
        <v>0</v>
      </c>
      <c r="D86" s="25">
        <f t="shared" ca="1" si="20"/>
        <v>10</v>
      </c>
      <c r="E86" s="4" t="s">
        <v>284</v>
      </c>
      <c r="F86" s="5" t="str">
        <f t="shared" ca="1" si="21"/>
        <v/>
      </c>
      <c r="G86" s="6">
        <f t="shared" ca="1" si="22"/>
        <v>0</v>
      </c>
      <c r="H86" s="6">
        <f t="shared" ca="1" si="23"/>
        <v>0</v>
      </c>
      <c r="I86" s="22">
        <f t="shared" ca="1" si="15"/>
        <v>-999</v>
      </c>
      <c r="J86" s="101">
        <f t="shared" ca="1" si="24"/>
        <v>-999</v>
      </c>
      <c r="K86" s="7" t="str">
        <f t="shared" ca="1" si="25"/>
        <v>NOₓ (als NO₂)</v>
      </c>
      <c r="P86" s="12">
        <f t="shared" ca="1" si="16"/>
        <v>-999</v>
      </c>
      <c r="R86" s="9" t="str">
        <f t="shared" si="17"/>
        <v>NOx_CO_HCHO</v>
      </c>
      <c r="S86" s="9" t="str">
        <f t="shared" si="18"/>
        <v>F</v>
      </c>
      <c r="T86" s="14">
        <f t="shared" si="29"/>
        <v>22</v>
      </c>
      <c r="U86" s="14">
        <f t="shared" si="28"/>
        <v>71</v>
      </c>
      <c r="V86" s="5" t="str">
        <f t="shared" ca="1" si="30"/>
        <v/>
      </c>
    </row>
    <row r="87" spans="1:22" x14ac:dyDescent="0.2">
      <c r="A87" t="str">
        <f t="shared" ca="1" si="31"/>
        <v>25G-Nk-11-0</v>
      </c>
      <c r="B87" s="7" t="str">
        <f t="shared" ca="1" si="27"/>
        <v>25G</v>
      </c>
      <c r="C87" s="25">
        <f ca="1">Information!$S$11</f>
        <v>0</v>
      </c>
      <c r="D87" s="25">
        <f t="shared" ca="1" si="20"/>
        <v>11</v>
      </c>
      <c r="E87" s="4" t="s">
        <v>284</v>
      </c>
      <c r="F87" s="5">
        <f t="shared" ca="1" si="21"/>
        <v>0</v>
      </c>
      <c r="G87" s="6">
        <f t="shared" ca="1" si="22"/>
        <v>0</v>
      </c>
      <c r="H87" s="6">
        <f t="shared" ca="1" si="23"/>
        <v>0</v>
      </c>
      <c r="I87" s="22">
        <f t="shared" ref="I87:I106" ca="1" si="32">IFERROR(VALUE(P87),-999)</f>
        <v>-999</v>
      </c>
      <c r="J87" s="101">
        <f t="shared" ca="1" si="24"/>
        <v>-999</v>
      </c>
      <c r="K87" s="7" t="str">
        <f t="shared" ca="1" si="25"/>
        <v>NOₓ (als NO₂)</v>
      </c>
      <c r="P87" s="12">
        <f t="shared" ca="1" si="16"/>
        <v>-999</v>
      </c>
      <c r="R87" s="9" t="str">
        <f t="shared" si="17"/>
        <v>NOx_CO_HCHO</v>
      </c>
      <c r="S87" s="9" t="str">
        <f t="shared" si="18"/>
        <v>F</v>
      </c>
      <c r="T87" s="14">
        <f t="shared" si="29"/>
        <v>24</v>
      </c>
      <c r="U87" s="14">
        <f t="shared" si="28"/>
        <v>72</v>
      </c>
      <c r="V87" s="5">
        <f t="shared" ca="1" si="30"/>
        <v>28</v>
      </c>
    </row>
    <row r="88" spans="1:22" x14ac:dyDescent="0.2">
      <c r="A88" t="str">
        <f t="shared" ca="1" si="31"/>
        <v>25G-Nk-12-0</v>
      </c>
      <c r="B88" s="7" t="str">
        <f t="shared" ca="1" si="27"/>
        <v>25G</v>
      </c>
      <c r="C88" s="25">
        <f ca="1">Information!$S$11</f>
        <v>0</v>
      </c>
      <c r="D88" s="25">
        <f t="shared" ca="1" si="20"/>
        <v>12</v>
      </c>
      <c r="E88" s="4" t="s">
        <v>284</v>
      </c>
      <c r="F88" s="5">
        <f t="shared" ca="1" si="21"/>
        <v>0</v>
      </c>
      <c r="G88" s="6">
        <f t="shared" ca="1" si="22"/>
        <v>0</v>
      </c>
      <c r="H88" s="6">
        <f t="shared" ca="1" si="23"/>
        <v>0</v>
      </c>
      <c r="I88" s="22">
        <f t="shared" ca="1" si="32"/>
        <v>-999</v>
      </c>
      <c r="J88" s="101">
        <f t="shared" ca="1" si="24"/>
        <v>-999</v>
      </c>
      <c r="K88" s="7" t="str">
        <f t="shared" ca="1" si="25"/>
        <v>NOₓ (als NO₂)</v>
      </c>
      <c r="P88" s="12">
        <f t="shared" ca="1" si="16"/>
        <v>-999</v>
      </c>
      <c r="R88" s="9" t="str">
        <f t="shared" si="17"/>
        <v>NOx_CO_HCHO</v>
      </c>
      <c r="S88" s="9" t="str">
        <f t="shared" si="18"/>
        <v>F</v>
      </c>
      <c r="T88" s="14">
        <f t="shared" si="29"/>
        <v>25</v>
      </c>
      <c r="U88" s="14">
        <f t="shared" si="28"/>
        <v>73</v>
      </c>
      <c r="V88" s="5">
        <f t="shared" ca="1" si="30"/>
        <v>28</v>
      </c>
    </row>
    <row r="89" spans="1:22" x14ac:dyDescent="0.2">
      <c r="A89" t="str">
        <f t="shared" ca="1" si="31"/>
        <v>25G-Nk-13-0</v>
      </c>
      <c r="B89" s="7" t="str">
        <f t="shared" ca="1" si="27"/>
        <v>25G</v>
      </c>
      <c r="C89" s="25">
        <f ca="1">Information!$S$11</f>
        <v>0</v>
      </c>
      <c r="D89" s="25">
        <f t="shared" ca="1" si="20"/>
        <v>13</v>
      </c>
      <c r="E89" s="4" t="s">
        <v>284</v>
      </c>
      <c r="F89" s="5">
        <f t="shared" ca="1" si="21"/>
        <v>0</v>
      </c>
      <c r="G89" s="6">
        <f t="shared" ca="1" si="22"/>
        <v>0</v>
      </c>
      <c r="H89" s="6">
        <f t="shared" ca="1" si="23"/>
        <v>0</v>
      </c>
      <c r="I89" s="22">
        <f t="shared" ca="1" si="32"/>
        <v>-999</v>
      </c>
      <c r="J89" s="101">
        <f t="shared" ca="1" si="24"/>
        <v>-999</v>
      </c>
      <c r="K89" s="7" t="str">
        <f t="shared" ca="1" si="25"/>
        <v>NOₓ (als NO₂)</v>
      </c>
      <c r="P89" s="12">
        <f t="shared" ca="1" si="16"/>
        <v>-999</v>
      </c>
      <c r="R89" s="9" t="str">
        <f t="shared" si="17"/>
        <v>NOx_CO_HCHO</v>
      </c>
      <c r="S89" s="9" t="str">
        <f t="shared" si="18"/>
        <v>F</v>
      </c>
      <c r="T89" s="14">
        <f t="shared" si="29"/>
        <v>26</v>
      </c>
      <c r="U89" s="14">
        <f t="shared" si="28"/>
        <v>74</v>
      </c>
      <c r="V89" s="5">
        <f t="shared" ca="1" si="30"/>
        <v>28</v>
      </c>
    </row>
    <row r="90" spans="1:22" x14ac:dyDescent="0.2">
      <c r="A90" t="str">
        <f t="shared" ca="1" si="31"/>
        <v>25G-Nk-14-0</v>
      </c>
      <c r="B90" s="7" t="str">
        <f t="shared" ca="1" si="27"/>
        <v>25G</v>
      </c>
      <c r="C90" s="25">
        <f ca="1">Information!$S$11</f>
        <v>0</v>
      </c>
      <c r="D90" s="25">
        <f t="shared" ca="1" si="20"/>
        <v>14</v>
      </c>
      <c r="E90" s="4" t="s">
        <v>284</v>
      </c>
      <c r="F90" s="5">
        <f t="shared" ca="1" si="21"/>
        <v>0</v>
      </c>
      <c r="G90" s="6">
        <f t="shared" ca="1" si="22"/>
        <v>0</v>
      </c>
      <c r="H90" s="6">
        <f t="shared" ca="1" si="23"/>
        <v>0</v>
      </c>
      <c r="I90" s="22">
        <f t="shared" ca="1" si="32"/>
        <v>-999</v>
      </c>
      <c r="J90" s="101">
        <f t="shared" ca="1" si="24"/>
        <v>-999</v>
      </c>
      <c r="K90" s="7" t="str">
        <f t="shared" ca="1" si="25"/>
        <v>NOₓ (als NO₂)</v>
      </c>
      <c r="P90" s="12">
        <f t="shared" ca="1" si="16"/>
        <v>-999</v>
      </c>
      <c r="R90" s="9" t="str">
        <f t="shared" si="17"/>
        <v>NOx_CO_HCHO</v>
      </c>
      <c r="S90" s="9" t="str">
        <f t="shared" si="18"/>
        <v>F</v>
      </c>
      <c r="T90" s="14">
        <f t="shared" si="29"/>
        <v>27</v>
      </c>
      <c r="U90" s="14">
        <f t="shared" si="28"/>
        <v>75</v>
      </c>
      <c r="V90" s="5">
        <f t="shared" ca="1" si="30"/>
        <v>28</v>
      </c>
    </row>
    <row r="91" spans="1:22" x14ac:dyDescent="0.2">
      <c r="A91" t="str">
        <f t="shared" ca="1" si="31"/>
        <v>25G-Nk-15-0</v>
      </c>
      <c r="B91" s="7" t="str">
        <f t="shared" ca="1" si="27"/>
        <v>25G</v>
      </c>
      <c r="C91" s="25">
        <f ca="1">Information!$S$11</f>
        <v>0</v>
      </c>
      <c r="D91" s="25">
        <f t="shared" ca="1" si="20"/>
        <v>15</v>
      </c>
      <c r="E91" s="4" t="s">
        <v>284</v>
      </c>
      <c r="F91" s="5">
        <f t="shared" ca="1" si="21"/>
        <v>0</v>
      </c>
      <c r="G91" s="6">
        <f t="shared" ca="1" si="22"/>
        <v>0</v>
      </c>
      <c r="H91" s="6">
        <f t="shared" ca="1" si="23"/>
        <v>0</v>
      </c>
      <c r="I91" s="22">
        <f t="shared" ca="1" si="32"/>
        <v>-999</v>
      </c>
      <c r="J91" s="101">
        <f t="shared" ca="1" si="24"/>
        <v>-999</v>
      </c>
      <c r="K91" s="7" t="str">
        <f t="shared" ca="1" si="25"/>
        <v>NOₓ (als NO₂)</v>
      </c>
      <c r="P91" s="12">
        <f t="shared" ca="1" si="16"/>
        <v>-999</v>
      </c>
      <c r="R91" s="9" t="str">
        <f t="shared" si="17"/>
        <v>NOx_CO_HCHO</v>
      </c>
      <c r="S91" s="9" t="str">
        <f t="shared" si="18"/>
        <v>F</v>
      </c>
      <c r="T91" s="14">
        <f t="shared" si="29"/>
        <v>28</v>
      </c>
      <c r="U91" s="14">
        <f t="shared" si="28"/>
        <v>76</v>
      </c>
      <c r="V91" s="5">
        <f t="shared" ca="1" si="30"/>
        <v>28</v>
      </c>
    </row>
    <row r="92" spans="1:22" x14ac:dyDescent="0.2">
      <c r="A92" t="str">
        <f t="shared" ca="1" si="31"/>
        <v>25G-Kk-1-0</v>
      </c>
      <c r="B92" s="7" t="str">
        <f t="shared" ca="1" si="27"/>
        <v>25G</v>
      </c>
      <c r="C92" s="25">
        <f ca="1">Information!$S$11</f>
        <v>0</v>
      </c>
      <c r="D92" s="25">
        <f t="shared" ca="1" si="20"/>
        <v>1</v>
      </c>
      <c r="E92" s="30" t="s">
        <v>286</v>
      </c>
      <c r="F92" s="5">
        <f t="shared" ca="1" si="21"/>
        <v>0</v>
      </c>
      <c r="G92" s="6">
        <f t="shared" ca="1" si="22"/>
        <v>0</v>
      </c>
      <c r="H92" s="6">
        <f t="shared" ca="1" si="23"/>
        <v>0</v>
      </c>
      <c r="I92" s="22">
        <f t="shared" ca="1" si="32"/>
        <v>-999</v>
      </c>
      <c r="J92" s="101">
        <f t="shared" ca="1" si="24"/>
        <v>-999</v>
      </c>
      <c r="K92" s="7" t="str">
        <f t="shared" ca="1" si="25"/>
        <v>CO</v>
      </c>
      <c r="P92" s="12">
        <f t="shared" ca="1" si="16"/>
        <v>-999</v>
      </c>
      <c r="R92" s="9" t="str">
        <f t="shared" si="17"/>
        <v>NOx_CO_HCHO</v>
      </c>
      <c r="S92" s="100" t="s">
        <v>220</v>
      </c>
      <c r="T92" s="14">
        <f t="shared" si="19"/>
        <v>13</v>
      </c>
      <c r="U92" s="14">
        <f t="shared" si="28"/>
        <v>62</v>
      </c>
      <c r="V92" s="5">
        <f t="shared" ca="1" si="30"/>
        <v>28</v>
      </c>
    </row>
    <row r="93" spans="1:22" x14ac:dyDescent="0.2">
      <c r="A93" t="str">
        <f t="shared" ca="1" si="31"/>
        <v>25G-Kk-2-0</v>
      </c>
      <c r="B93" s="7" t="str">
        <f t="shared" ca="1" si="27"/>
        <v>25G</v>
      </c>
      <c r="C93" s="25">
        <f ca="1">Information!$S$11</f>
        <v>0</v>
      </c>
      <c r="D93" s="25">
        <f t="shared" ca="1" si="20"/>
        <v>2</v>
      </c>
      <c r="E93" s="30" t="s">
        <v>286</v>
      </c>
      <c r="F93" s="5" t="str">
        <f t="shared" ca="1" si="21"/>
        <v/>
      </c>
      <c r="G93" s="6">
        <f t="shared" ca="1" si="22"/>
        <v>0</v>
      </c>
      <c r="H93" s="6">
        <f t="shared" ca="1" si="23"/>
        <v>0</v>
      </c>
      <c r="I93" s="22">
        <f t="shared" ca="1" si="32"/>
        <v>-999</v>
      </c>
      <c r="J93" s="101">
        <f t="shared" ca="1" si="24"/>
        <v>-999</v>
      </c>
      <c r="K93" s="7" t="str">
        <f t="shared" ca="1" si="25"/>
        <v>CO</v>
      </c>
      <c r="P93" s="12">
        <f t="shared" ca="1" si="16"/>
        <v>-999</v>
      </c>
      <c r="R93" s="9" t="str">
        <f t="shared" si="17"/>
        <v>NOx_CO_HCHO</v>
      </c>
      <c r="S93" s="9" t="str">
        <f t="shared" si="18"/>
        <v>H</v>
      </c>
      <c r="T93" s="14">
        <f t="shared" si="19"/>
        <v>14</v>
      </c>
      <c r="U93" s="14">
        <f t="shared" si="28"/>
        <v>63</v>
      </c>
      <c r="V93" s="5" t="str">
        <f t="shared" ca="1" si="30"/>
        <v/>
      </c>
    </row>
    <row r="94" spans="1:22" x14ac:dyDescent="0.2">
      <c r="A94" t="str">
        <f t="shared" ca="1" si="31"/>
        <v>25G-Kk-3-0</v>
      </c>
      <c r="B94" s="7" t="str">
        <f t="shared" ca="1" si="27"/>
        <v>25G</v>
      </c>
      <c r="C94" s="25">
        <f ca="1">Information!$S$11</f>
        <v>0</v>
      </c>
      <c r="D94" s="25">
        <f t="shared" ca="1" si="20"/>
        <v>3</v>
      </c>
      <c r="E94" s="30" t="s">
        <v>286</v>
      </c>
      <c r="F94" s="5" t="str">
        <f t="shared" ca="1" si="21"/>
        <v/>
      </c>
      <c r="G94" s="6">
        <f t="shared" ca="1" si="22"/>
        <v>0</v>
      </c>
      <c r="H94" s="6">
        <f t="shared" ca="1" si="23"/>
        <v>0</v>
      </c>
      <c r="I94" s="22">
        <f t="shared" ca="1" si="32"/>
        <v>-999</v>
      </c>
      <c r="J94" s="101">
        <f t="shared" ca="1" si="24"/>
        <v>-999</v>
      </c>
      <c r="K94" s="7" t="str">
        <f t="shared" ca="1" si="25"/>
        <v>CO</v>
      </c>
      <c r="P94" s="12">
        <f t="shared" ca="1" si="16"/>
        <v>-999</v>
      </c>
      <c r="R94" s="9" t="str">
        <f t="shared" si="17"/>
        <v>NOx_CO_HCHO</v>
      </c>
      <c r="S94" s="9" t="str">
        <f t="shared" si="18"/>
        <v>H</v>
      </c>
      <c r="T94" s="14">
        <f t="shared" si="19"/>
        <v>15</v>
      </c>
      <c r="U94" s="14">
        <f t="shared" si="28"/>
        <v>64</v>
      </c>
      <c r="V94" s="5" t="str">
        <f t="shared" ca="1" si="30"/>
        <v/>
      </c>
    </row>
    <row r="95" spans="1:22" x14ac:dyDescent="0.2">
      <c r="A95" t="str">
        <f t="shared" ca="1" si="31"/>
        <v>25G-Kk-4-0</v>
      </c>
      <c r="B95" s="7" t="str">
        <f t="shared" ca="1" si="27"/>
        <v>25G</v>
      </c>
      <c r="C95" s="25">
        <f ca="1">Information!$S$11</f>
        <v>0</v>
      </c>
      <c r="D95" s="25">
        <f t="shared" ca="1" si="20"/>
        <v>4</v>
      </c>
      <c r="E95" s="30" t="s">
        <v>286</v>
      </c>
      <c r="F95" s="5" t="str">
        <f t="shared" ca="1" si="21"/>
        <v/>
      </c>
      <c r="G95" s="6">
        <f t="shared" ca="1" si="22"/>
        <v>0</v>
      </c>
      <c r="H95" s="6">
        <f t="shared" ca="1" si="23"/>
        <v>0</v>
      </c>
      <c r="I95" s="22">
        <f t="shared" ca="1" si="32"/>
        <v>-999</v>
      </c>
      <c r="J95" s="101">
        <f t="shared" ca="1" si="24"/>
        <v>-999</v>
      </c>
      <c r="K95" s="7" t="str">
        <f t="shared" ca="1" si="25"/>
        <v>CO</v>
      </c>
      <c r="P95" s="12">
        <f t="shared" ca="1" si="16"/>
        <v>-999</v>
      </c>
      <c r="R95" s="9" t="str">
        <f t="shared" si="17"/>
        <v>NOx_CO_HCHO</v>
      </c>
      <c r="S95" s="9" t="str">
        <f t="shared" si="18"/>
        <v>H</v>
      </c>
      <c r="T95" s="14">
        <f t="shared" si="19"/>
        <v>16</v>
      </c>
      <c r="U95" s="14">
        <f t="shared" si="28"/>
        <v>65</v>
      </c>
      <c r="V95" s="5" t="str">
        <f t="shared" ca="1" si="30"/>
        <v/>
      </c>
    </row>
    <row r="96" spans="1:22" x14ac:dyDescent="0.2">
      <c r="A96" t="str">
        <f t="shared" ca="1" si="31"/>
        <v>25G-Kk-5-0</v>
      </c>
      <c r="B96" s="7" t="str">
        <f t="shared" ca="1" si="27"/>
        <v>25G</v>
      </c>
      <c r="C96" s="25">
        <f ca="1">Information!$S$11</f>
        <v>0</v>
      </c>
      <c r="D96" s="25">
        <f t="shared" ca="1" si="20"/>
        <v>5</v>
      </c>
      <c r="E96" s="30" t="s">
        <v>286</v>
      </c>
      <c r="F96" s="5" t="str">
        <f t="shared" ca="1" si="21"/>
        <v/>
      </c>
      <c r="G96" s="6">
        <f t="shared" ca="1" si="22"/>
        <v>0</v>
      </c>
      <c r="H96" s="6">
        <f t="shared" ca="1" si="23"/>
        <v>0</v>
      </c>
      <c r="I96" s="22">
        <f t="shared" ca="1" si="32"/>
        <v>-999</v>
      </c>
      <c r="J96" s="101">
        <f t="shared" ca="1" si="24"/>
        <v>-999</v>
      </c>
      <c r="K96" s="7" t="str">
        <f t="shared" ca="1" si="25"/>
        <v>CO</v>
      </c>
      <c r="P96" s="12">
        <f t="shared" ca="1" si="16"/>
        <v>-999</v>
      </c>
      <c r="R96" s="9" t="str">
        <f t="shared" si="17"/>
        <v>NOx_CO_HCHO</v>
      </c>
      <c r="S96" s="9" t="str">
        <f t="shared" si="18"/>
        <v>H</v>
      </c>
      <c r="T96" s="14">
        <f t="shared" si="19"/>
        <v>17</v>
      </c>
      <c r="U96" s="14">
        <f t="shared" si="28"/>
        <v>66</v>
      </c>
      <c r="V96" s="5" t="str">
        <f t="shared" ca="1" si="30"/>
        <v/>
      </c>
    </row>
    <row r="97" spans="1:22" x14ac:dyDescent="0.2">
      <c r="A97" t="str">
        <f t="shared" ca="1" si="31"/>
        <v>25G-Kk-6-0</v>
      </c>
      <c r="B97" s="7" t="str">
        <f t="shared" ca="1" si="27"/>
        <v>25G</v>
      </c>
      <c r="C97" s="25">
        <f ca="1">Information!$S$11</f>
        <v>0</v>
      </c>
      <c r="D97" s="25">
        <f t="shared" ca="1" si="20"/>
        <v>6</v>
      </c>
      <c r="E97" s="30" t="s">
        <v>286</v>
      </c>
      <c r="F97" s="5" t="str">
        <f t="shared" ca="1" si="21"/>
        <v/>
      </c>
      <c r="G97" s="6">
        <f t="shared" ca="1" si="22"/>
        <v>0</v>
      </c>
      <c r="H97" s="6">
        <f t="shared" ca="1" si="23"/>
        <v>0</v>
      </c>
      <c r="I97" s="22">
        <f t="shared" ca="1" si="32"/>
        <v>-999</v>
      </c>
      <c r="J97" s="101">
        <f t="shared" ca="1" si="24"/>
        <v>-999</v>
      </c>
      <c r="K97" s="7" t="str">
        <f t="shared" ca="1" si="25"/>
        <v>CO</v>
      </c>
      <c r="P97" s="12">
        <f t="shared" ca="1" si="16"/>
        <v>-999</v>
      </c>
      <c r="R97" s="9" t="str">
        <f t="shared" si="17"/>
        <v>NOx_CO_HCHO</v>
      </c>
      <c r="S97" s="9" t="str">
        <f t="shared" si="18"/>
        <v>H</v>
      </c>
      <c r="T97" s="14">
        <f t="shared" si="19"/>
        <v>18</v>
      </c>
      <c r="U97" s="14">
        <f t="shared" si="28"/>
        <v>67</v>
      </c>
      <c r="V97" s="5" t="str">
        <f t="shared" ca="1" si="30"/>
        <v/>
      </c>
    </row>
    <row r="98" spans="1:22" x14ac:dyDescent="0.2">
      <c r="A98" t="str">
        <f t="shared" ca="1" si="31"/>
        <v>25G-Kk-7-0</v>
      </c>
      <c r="B98" s="7" t="str">
        <f t="shared" ca="1" si="27"/>
        <v>25G</v>
      </c>
      <c r="C98" s="25">
        <f ca="1">Information!$S$11</f>
        <v>0</v>
      </c>
      <c r="D98" s="25">
        <f t="shared" ca="1" si="20"/>
        <v>7</v>
      </c>
      <c r="E98" s="30" t="s">
        <v>286</v>
      </c>
      <c r="F98" s="5" t="str">
        <f t="shared" ca="1" si="21"/>
        <v/>
      </c>
      <c r="G98" s="6">
        <f t="shared" ca="1" si="22"/>
        <v>0</v>
      </c>
      <c r="H98" s="6">
        <f t="shared" ca="1" si="23"/>
        <v>0</v>
      </c>
      <c r="I98" s="22">
        <f t="shared" ca="1" si="32"/>
        <v>-999</v>
      </c>
      <c r="J98" s="101">
        <f t="shared" ca="1" si="24"/>
        <v>-999</v>
      </c>
      <c r="K98" s="7" t="str">
        <f t="shared" ca="1" si="25"/>
        <v>CO</v>
      </c>
      <c r="P98" s="12">
        <f t="shared" ca="1" si="16"/>
        <v>-999</v>
      </c>
      <c r="R98" s="9" t="str">
        <f t="shared" si="17"/>
        <v>NOx_CO_HCHO</v>
      </c>
      <c r="S98" s="9" t="str">
        <f t="shared" si="18"/>
        <v>H</v>
      </c>
      <c r="T98" s="14">
        <f t="shared" si="19"/>
        <v>19</v>
      </c>
      <c r="U98" s="14">
        <f t="shared" si="28"/>
        <v>68</v>
      </c>
      <c r="V98" s="5" t="str">
        <f t="shared" ca="1" si="30"/>
        <v/>
      </c>
    </row>
    <row r="99" spans="1:22" x14ac:dyDescent="0.2">
      <c r="A99" t="str">
        <f t="shared" ca="1" si="31"/>
        <v>25G-Kk-8-0</v>
      </c>
      <c r="B99" s="7" t="str">
        <f t="shared" ca="1" si="27"/>
        <v>25G</v>
      </c>
      <c r="C99" s="25">
        <f ca="1">Information!$S$11</f>
        <v>0</v>
      </c>
      <c r="D99" s="25">
        <f t="shared" ca="1" si="20"/>
        <v>8</v>
      </c>
      <c r="E99" s="30" t="s">
        <v>286</v>
      </c>
      <c r="F99" s="5" t="str">
        <f t="shared" ca="1" si="21"/>
        <v/>
      </c>
      <c r="G99" s="6">
        <f t="shared" ca="1" si="22"/>
        <v>0</v>
      </c>
      <c r="H99" s="6">
        <f t="shared" ca="1" si="23"/>
        <v>0</v>
      </c>
      <c r="I99" s="22">
        <f t="shared" ca="1" si="32"/>
        <v>-999</v>
      </c>
      <c r="J99" s="101">
        <f t="shared" ca="1" si="24"/>
        <v>-999</v>
      </c>
      <c r="K99" s="7" t="str">
        <f t="shared" ca="1" si="25"/>
        <v>CO</v>
      </c>
      <c r="P99" s="12">
        <f t="shared" ca="1" si="16"/>
        <v>-999</v>
      </c>
      <c r="R99" s="9" t="str">
        <f t="shared" si="17"/>
        <v>NOx_CO_HCHO</v>
      </c>
      <c r="S99" s="9" t="str">
        <f t="shared" si="18"/>
        <v>H</v>
      </c>
      <c r="T99" s="14">
        <f t="shared" si="19"/>
        <v>20</v>
      </c>
      <c r="U99" s="14">
        <f t="shared" si="28"/>
        <v>69</v>
      </c>
      <c r="V99" s="5" t="str">
        <f t="shared" ca="1" si="30"/>
        <v/>
      </c>
    </row>
    <row r="100" spans="1:22" x14ac:dyDescent="0.2">
      <c r="A100" t="str">
        <f t="shared" ca="1" si="31"/>
        <v>25G-Kk-9-0</v>
      </c>
      <c r="B100" s="7" t="str">
        <f t="shared" ca="1" si="27"/>
        <v>25G</v>
      </c>
      <c r="C100" s="25">
        <f ca="1">Information!$S$11</f>
        <v>0</v>
      </c>
      <c r="D100" s="25">
        <f t="shared" ca="1" si="20"/>
        <v>9</v>
      </c>
      <c r="E100" s="30" t="s">
        <v>286</v>
      </c>
      <c r="F100" s="5" t="str">
        <f t="shared" ca="1" si="21"/>
        <v/>
      </c>
      <c r="G100" s="6">
        <f t="shared" ca="1" si="22"/>
        <v>0</v>
      </c>
      <c r="H100" s="6">
        <f t="shared" ca="1" si="23"/>
        <v>0</v>
      </c>
      <c r="I100" s="22">
        <f t="shared" ca="1" si="32"/>
        <v>-999</v>
      </c>
      <c r="J100" s="101">
        <f t="shared" ca="1" si="24"/>
        <v>-999</v>
      </c>
      <c r="K100" s="7" t="str">
        <f t="shared" ca="1" si="25"/>
        <v>CO</v>
      </c>
      <c r="P100" s="12">
        <f t="shared" ca="1" si="16"/>
        <v>-999</v>
      </c>
      <c r="R100" s="9" t="str">
        <f t="shared" si="17"/>
        <v>NOx_CO_HCHO</v>
      </c>
      <c r="S100" s="9" t="str">
        <f t="shared" si="18"/>
        <v>H</v>
      </c>
      <c r="T100" s="14">
        <f t="shared" si="19"/>
        <v>21</v>
      </c>
      <c r="U100" s="14">
        <f t="shared" si="28"/>
        <v>70</v>
      </c>
      <c r="V100" s="5" t="str">
        <f t="shared" ca="1" si="30"/>
        <v/>
      </c>
    </row>
    <row r="101" spans="1:22" x14ac:dyDescent="0.2">
      <c r="A101" t="str">
        <f t="shared" ca="1" si="31"/>
        <v>25G-Kk-10-0</v>
      </c>
      <c r="B101" s="7" t="str">
        <f t="shared" ca="1" si="27"/>
        <v>25G</v>
      </c>
      <c r="C101" s="25">
        <f ca="1">Information!$S$11</f>
        <v>0</v>
      </c>
      <c r="D101" s="25">
        <f t="shared" ca="1" si="20"/>
        <v>10</v>
      </c>
      <c r="E101" s="30" t="s">
        <v>286</v>
      </c>
      <c r="F101" s="5" t="str">
        <f t="shared" ca="1" si="21"/>
        <v/>
      </c>
      <c r="G101" s="6">
        <f t="shared" ca="1" si="22"/>
        <v>0</v>
      </c>
      <c r="H101" s="6">
        <f t="shared" ca="1" si="23"/>
        <v>0</v>
      </c>
      <c r="I101" s="22">
        <f t="shared" ca="1" si="32"/>
        <v>-999</v>
      </c>
      <c r="J101" s="101">
        <f t="shared" ca="1" si="24"/>
        <v>-999</v>
      </c>
      <c r="K101" s="7" t="str">
        <f t="shared" ca="1" si="25"/>
        <v>CO</v>
      </c>
      <c r="P101" s="12">
        <f t="shared" ref="P101:P106" ca="1" si="33">IF(ISBLANK(INDIRECT(R101&amp;"!"&amp;S101&amp;T101)),-999,INDIRECT(R101&amp;"!"&amp;S101&amp;T101))</f>
        <v>-999</v>
      </c>
      <c r="R101" s="9" t="str">
        <f t="shared" ref="R101:R105" si="34">R100</f>
        <v>NOx_CO_HCHO</v>
      </c>
      <c r="S101" s="9" t="str">
        <f t="shared" ref="S101:S121" si="35">S100</f>
        <v>H</v>
      </c>
      <c r="T101" s="14">
        <f t="shared" ref="T101:T123" si="36">T86</f>
        <v>22</v>
      </c>
      <c r="U101" s="14">
        <f t="shared" si="28"/>
        <v>71</v>
      </c>
      <c r="V101" s="5" t="str">
        <f t="shared" ca="1" si="30"/>
        <v/>
      </c>
    </row>
    <row r="102" spans="1:22" x14ac:dyDescent="0.2">
      <c r="A102" t="str">
        <f t="shared" ca="1" si="31"/>
        <v>25G-Kk-11-0</v>
      </c>
      <c r="B102" s="7" t="str">
        <f t="shared" ca="1" si="27"/>
        <v>25G</v>
      </c>
      <c r="C102" s="25">
        <f ca="1">Information!$S$11</f>
        <v>0</v>
      </c>
      <c r="D102" s="25">
        <f t="shared" ca="1" si="20"/>
        <v>11</v>
      </c>
      <c r="E102" s="30" t="s">
        <v>286</v>
      </c>
      <c r="F102" s="5">
        <f t="shared" ca="1" si="21"/>
        <v>0</v>
      </c>
      <c r="G102" s="6">
        <f t="shared" ca="1" si="22"/>
        <v>0</v>
      </c>
      <c r="H102" s="6">
        <f t="shared" ca="1" si="23"/>
        <v>0</v>
      </c>
      <c r="I102" s="22">
        <f t="shared" ca="1" si="32"/>
        <v>-999</v>
      </c>
      <c r="J102" s="101">
        <f t="shared" ca="1" si="24"/>
        <v>-999</v>
      </c>
      <c r="K102" s="7" t="str">
        <f t="shared" ca="1" si="25"/>
        <v>CO</v>
      </c>
      <c r="P102" s="12">
        <f t="shared" ca="1" si="33"/>
        <v>-999</v>
      </c>
      <c r="R102" s="9" t="str">
        <f t="shared" si="34"/>
        <v>NOx_CO_HCHO</v>
      </c>
      <c r="S102" s="9" t="str">
        <f t="shared" si="35"/>
        <v>H</v>
      </c>
      <c r="T102" s="14">
        <f t="shared" si="36"/>
        <v>24</v>
      </c>
      <c r="U102" s="14">
        <f t="shared" si="28"/>
        <v>72</v>
      </c>
      <c r="V102" s="5">
        <f t="shared" ca="1" si="30"/>
        <v>28</v>
      </c>
    </row>
    <row r="103" spans="1:22" x14ac:dyDescent="0.2">
      <c r="A103" t="str">
        <f t="shared" ca="1" si="31"/>
        <v>25G-Kk-12-0</v>
      </c>
      <c r="B103" s="7" t="str">
        <f t="shared" ca="1" si="27"/>
        <v>25G</v>
      </c>
      <c r="C103" s="25">
        <f ca="1">Information!$S$11</f>
        <v>0</v>
      </c>
      <c r="D103" s="25">
        <f t="shared" ca="1" si="20"/>
        <v>12</v>
      </c>
      <c r="E103" s="30" t="s">
        <v>286</v>
      </c>
      <c r="F103" s="5">
        <f t="shared" ca="1" si="21"/>
        <v>0</v>
      </c>
      <c r="G103" s="6">
        <f t="shared" ca="1" si="22"/>
        <v>0</v>
      </c>
      <c r="H103" s="6">
        <f t="shared" ca="1" si="23"/>
        <v>0</v>
      </c>
      <c r="I103" s="22">
        <f t="shared" ca="1" si="32"/>
        <v>-999</v>
      </c>
      <c r="J103" s="101">
        <f t="shared" ca="1" si="24"/>
        <v>-999</v>
      </c>
      <c r="K103" s="7" t="str">
        <f t="shared" ca="1" si="25"/>
        <v>CO</v>
      </c>
      <c r="P103" s="12">
        <f t="shared" ca="1" si="33"/>
        <v>-999</v>
      </c>
      <c r="R103" s="9" t="str">
        <f t="shared" si="34"/>
        <v>NOx_CO_HCHO</v>
      </c>
      <c r="S103" s="9" t="str">
        <f t="shared" si="35"/>
        <v>H</v>
      </c>
      <c r="T103" s="14">
        <f t="shared" si="36"/>
        <v>25</v>
      </c>
      <c r="U103" s="14">
        <f t="shared" si="28"/>
        <v>73</v>
      </c>
      <c r="V103" s="5">
        <f t="shared" ca="1" si="30"/>
        <v>28</v>
      </c>
    </row>
    <row r="104" spans="1:22" x14ac:dyDescent="0.2">
      <c r="A104" t="str">
        <f t="shared" ca="1" si="31"/>
        <v>25G-Kk-13-0</v>
      </c>
      <c r="B104" s="7" t="str">
        <f t="shared" ca="1" si="27"/>
        <v>25G</v>
      </c>
      <c r="C104" s="25">
        <f ca="1">Information!$S$11</f>
        <v>0</v>
      </c>
      <c r="D104" s="25">
        <f t="shared" ca="1" si="20"/>
        <v>13</v>
      </c>
      <c r="E104" s="30" t="s">
        <v>286</v>
      </c>
      <c r="F104" s="5">
        <f t="shared" ca="1" si="21"/>
        <v>0</v>
      </c>
      <c r="G104" s="6">
        <f t="shared" ca="1" si="22"/>
        <v>0</v>
      </c>
      <c r="H104" s="6">
        <f t="shared" ca="1" si="23"/>
        <v>0</v>
      </c>
      <c r="I104" s="22">
        <f t="shared" ca="1" si="32"/>
        <v>-999</v>
      </c>
      <c r="J104" s="101">
        <f t="shared" ca="1" si="24"/>
        <v>-999</v>
      </c>
      <c r="K104" s="7" t="str">
        <f t="shared" ca="1" si="25"/>
        <v>CO</v>
      </c>
      <c r="P104" s="12">
        <f t="shared" ca="1" si="33"/>
        <v>-999</v>
      </c>
      <c r="R104" s="9" t="str">
        <f t="shared" si="34"/>
        <v>NOx_CO_HCHO</v>
      </c>
      <c r="S104" s="9" t="str">
        <f t="shared" si="35"/>
        <v>H</v>
      </c>
      <c r="T104" s="14">
        <f t="shared" si="36"/>
        <v>26</v>
      </c>
      <c r="U104" s="14">
        <f t="shared" si="28"/>
        <v>74</v>
      </c>
      <c r="V104" s="5">
        <f t="shared" ca="1" si="30"/>
        <v>28</v>
      </c>
    </row>
    <row r="105" spans="1:22" x14ac:dyDescent="0.2">
      <c r="A105" t="str">
        <f t="shared" ca="1" si="31"/>
        <v>25G-Kk-14-0</v>
      </c>
      <c r="B105" s="7" t="str">
        <f t="shared" ca="1" si="27"/>
        <v>25G</v>
      </c>
      <c r="C105" s="25">
        <f ca="1">Information!$S$11</f>
        <v>0</v>
      </c>
      <c r="D105" s="25">
        <f t="shared" ca="1" si="20"/>
        <v>14</v>
      </c>
      <c r="E105" s="30" t="s">
        <v>286</v>
      </c>
      <c r="F105" s="5">
        <f t="shared" ca="1" si="21"/>
        <v>0</v>
      </c>
      <c r="G105" s="6">
        <f t="shared" ca="1" si="22"/>
        <v>0</v>
      </c>
      <c r="H105" s="6">
        <f t="shared" ca="1" si="23"/>
        <v>0</v>
      </c>
      <c r="I105" s="22">
        <f t="shared" ca="1" si="32"/>
        <v>-999</v>
      </c>
      <c r="J105" s="101">
        <f t="shared" ca="1" si="24"/>
        <v>-999</v>
      </c>
      <c r="K105" s="7" t="str">
        <f t="shared" ca="1" si="25"/>
        <v>CO</v>
      </c>
      <c r="P105" s="12">
        <f t="shared" ca="1" si="33"/>
        <v>-999</v>
      </c>
      <c r="R105" s="9" t="str">
        <f t="shared" si="34"/>
        <v>NOx_CO_HCHO</v>
      </c>
      <c r="S105" s="9" t="str">
        <f t="shared" si="35"/>
        <v>H</v>
      </c>
      <c r="T105" s="14">
        <f t="shared" si="36"/>
        <v>27</v>
      </c>
      <c r="U105" s="14">
        <f t="shared" si="28"/>
        <v>75</v>
      </c>
      <c r="V105" s="5">
        <f t="shared" ca="1" si="30"/>
        <v>28</v>
      </c>
    </row>
    <row r="106" spans="1:22" x14ac:dyDescent="0.2">
      <c r="A106" t="str">
        <f ca="1">B106&amp;"-"&amp;E106&amp;"-"&amp;D106&amp;"-"&amp;C106</f>
        <v>25G-Kk-15-0</v>
      </c>
      <c r="B106" s="7" t="str">
        <f t="shared" ca="1" si="27"/>
        <v>25G</v>
      </c>
      <c r="C106" s="25">
        <f ca="1">Information!$S$11</f>
        <v>0</v>
      </c>
      <c r="D106" s="25">
        <f t="shared" ca="1" si="20"/>
        <v>15</v>
      </c>
      <c r="E106" s="30" t="s">
        <v>286</v>
      </c>
      <c r="F106" s="5">
        <f t="shared" ca="1" si="21"/>
        <v>0</v>
      </c>
      <c r="G106" s="6">
        <f t="shared" ca="1" si="22"/>
        <v>0</v>
      </c>
      <c r="H106" s="6">
        <f t="shared" ca="1" si="23"/>
        <v>0</v>
      </c>
      <c r="I106" s="22">
        <f t="shared" ca="1" si="32"/>
        <v>-999</v>
      </c>
      <c r="J106" s="101">
        <f t="shared" ca="1" si="24"/>
        <v>-999</v>
      </c>
      <c r="K106" s="7" t="str">
        <f t="shared" ca="1" si="25"/>
        <v>CO</v>
      </c>
      <c r="P106" s="12">
        <f t="shared" ca="1" si="33"/>
        <v>-999</v>
      </c>
      <c r="R106" s="9" t="str">
        <f>R105</f>
        <v>NOx_CO_HCHO</v>
      </c>
      <c r="S106" s="9" t="str">
        <f t="shared" si="35"/>
        <v>H</v>
      </c>
      <c r="T106" s="14">
        <f t="shared" si="36"/>
        <v>28</v>
      </c>
      <c r="U106" s="14">
        <f t="shared" si="28"/>
        <v>76</v>
      </c>
      <c r="V106" s="5">
        <f t="shared" ca="1" si="30"/>
        <v>28</v>
      </c>
    </row>
    <row r="107" spans="1:22" x14ac:dyDescent="0.2">
      <c r="A107" t="str">
        <f t="shared" ref="A107:A121" ca="1" si="37">B107&amp;"-"&amp;E107&amp;"-"&amp;D107&amp;"-"&amp;C107</f>
        <v>25G-Fd-1-0</v>
      </c>
      <c r="B107" s="7" t="str">
        <f t="shared" ca="1" si="27"/>
        <v>25G</v>
      </c>
      <c r="C107" s="25">
        <f ca="1">Information!$S$11</f>
        <v>0</v>
      </c>
      <c r="D107" s="25">
        <f t="shared" ca="1" si="20"/>
        <v>1</v>
      </c>
      <c r="E107" s="30" t="s">
        <v>287</v>
      </c>
      <c r="F107" s="5">
        <f t="shared" ca="1" si="21"/>
        <v>0</v>
      </c>
      <c r="G107" s="6">
        <f t="shared" ca="1" si="22"/>
        <v>0</v>
      </c>
      <c r="H107" s="6">
        <f t="shared" ca="1" si="23"/>
        <v>0</v>
      </c>
      <c r="I107" s="22">
        <f ca="1">IFERROR(VALUE(P107),-999)</f>
        <v>-999</v>
      </c>
      <c r="J107" s="101">
        <f t="shared" ca="1" si="24"/>
        <v>-999</v>
      </c>
      <c r="K107" s="7" t="str">
        <f t="shared" ca="1" si="25"/>
        <v>Formaldehyd</v>
      </c>
      <c r="P107" s="12">
        <f ca="1">IF(ISBLANK(INDIRECT(R107&amp;"!"&amp;S107&amp;T107)),-999,INDIRECT(R107&amp;"!"&amp;S107&amp;T107))</f>
        <v>-999</v>
      </c>
      <c r="R107" s="9" t="str">
        <f t="shared" ref="R107:R131" si="38">R106</f>
        <v>NOx_CO_HCHO</v>
      </c>
      <c r="S107" s="100" t="s">
        <v>281</v>
      </c>
      <c r="T107" s="14">
        <f t="shared" si="36"/>
        <v>13</v>
      </c>
      <c r="U107" s="14">
        <f t="shared" si="28"/>
        <v>62</v>
      </c>
      <c r="V107" s="5">
        <f t="shared" ca="1" si="30"/>
        <v>28</v>
      </c>
    </row>
    <row r="108" spans="1:22" x14ac:dyDescent="0.2">
      <c r="A108" t="str">
        <f t="shared" ca="1" si="37"/>
        <v>25G-Fd-2-0</v>
      </c>
      <c r="B108" s="7" t="str">
        <f t="shared" ca="1" si="27"/>
        <v>25G</v>
      </c>
      <c r="C108" s="25">
        <f ca="1">Information!$S$11</f>
        <v>0</v>
      </c>
      <c r="D108" s="25">
        <f t="shared" ca="1" si="20"/>
        <v>2</v>
      </c>
      <c r="E108" s="4" t="s">
        <v>287</v>
      </c>
      <c r="F108" s="5" t="str">
        <f t="shared" ca="1" si="21"/>
        <v/>
      </c>
      <c r="G108" s="6">
        <f t="shared" ca="1" si="22"/>
        <v>0</v>
      </c>
      <c r="H108" s="6">
        <f t="shared" ca="1" si="23"/>
        <v>0</v>
      </c>
      <c r="I108" s="22">
        <f t="shared" ref="I108:I116" ca="1" si="39">IFERROR(VALUE(P108),-999)</f>
        <v>-999</v>
      </c>
      <c r="J108" s="101">
        <f t="shared" ca="1" si="24"/>
        <v>-999</v>
      </c>
      <c r="K108" s="7" t="str">
        <f t="shared" ca="1" si="25"/>
        <v>Formaldehyd</v>
      </c>
      <c r="P108" s="12">
        <f t="shared" ref="P108:P131" ca="1" si="40">IF(ISBLANK(INDIRECT(R108&amp;"!"&amp;S108&amp;T108)),-999,INDIRECT(R108&amp;"!"&amp;S108&amp;T108))</f>
        <v>-999</v>
      </c>
      <c r="R108" s="9" t="str">
        <f t="shared" si="38"/>
        <v>NOx_CO_HCHO</v>
      </c>
      <c r="S108" s="9" t="str">
        <f t="shared" si="35"/>
        <v>J</v>
      </c>
      <c r="T108" s="14">
        <f t="shared" si="36"/>
        <v>14</v>
      </c>
      <c r="U108" s="14">
        <f t="shared" si="28"/>
        <v>63</v>
      </c>
      <c r="V108" s="5" t="str">
        <f t="shared" ca="1" si="30"/>
        <v/>
      </c>
    </row>
    <row r="109" spans="1:22" x14ac:dyDescent="0.2">
      <c r="A109" t="str">
        <f t="shared" ca="1" si="37"/>
        <v>25G-Fd-3-0</v>
      </c>
      <c r="B109" s="7" t="str">
        <f t="shared" ca="1" si="27"/>
        <v>25G</v>
      </c>
      <c r="C109" s="25">
        <f ca="1">Information!$S$11</f>
        <v>0</v>
      </c>
      <c r="D109" s="25">
        <f t="shared" ca="1" si="20"/>
        <v>3</v>
      </c>
      <c r="E109" s="4" t="s">
        <v>287</v>
      </c>
      <c r="F109" s="5" t="str">
        <f t="shared" ca="1" si="21"/>
        <v/>
      </c>
      <c r="G109" s="6">
        <f t="shared" ca="1" si="22"/>
        <v>0</v>
      </c>
      <c r="H109" s="6">
        <f t="shared" ca="1" si="23"/>
        <v>0</v>
      </c>
      <c r="I109" s="22">
        <f t="shared" ca="1" si="39"/>
        <v>-999</v>
      </c>
      <c r="J109" s="101">
        <f t="shared" ca="1" si="24"/>
        <v>-999</v>
      </c>
      <c r="K109" s="7" t="str">
        <f t="shared" ca="1" si="25"/>
        <v>Formaldehyd</v>
      </c>
      <c r="P109" s="12">
        <f t="shared" ca="1" si="40"/>
        <v>-999</v>
      </c>
      <c r="R109" s="9" t="str">
        <f t="shared" si="38"/>
        <v>NOx_CO_HCHO</v>
      </c>
      <c r="S109" s="9" t="str">
        <f t="shared" si="35"/>
        <v>J</v>
      </c>
      <c r="T109" s="14">
        <f t="shared" si="36"/>
        <v>15</v>
      </c>
      <c r="U109" s="14">
        <f t="shared" si="28"/>
        <v>64</v>
      </c>
      <c r="V109" s="5" t="str">
        <f t="shared" ca="1" si="30"/>
        <v/>
      </c>
    </row>
    <row r="110" spans="1:22" x14ac:dyDescent="0.2">
      <c r="A110" t="str">
        <f t="shared" ca="1" si="37"/>
        <v>25G-Fd-4-0</v>
      </c>
      <c r="B110" s="7" t="str">
        <f t="shared" ca="1" si="27"/>
        <v>25G</v>
      </c>
      <c r="C110" s="25">
        <f ca="1">Information!$S$11</f>
        <v>0</v>
      </c>
      <c r="D110" s="25">
        <f t="shared" ca="1" si="20"/>
        <v>4</v>
      </c>
      <c r="E110" s="4" t="s">
        <v>287</v>
      </c>
      <c r="F110" s="5" t="str">
        <f t="shared" ca="1" si="21"/>
        <v/>
      </c>
      <c r="G110" s="6">
        <f t="shared" ca="1" si="22"/>
        <v>0</v>
      </c>
      <c r="H110" s="6">
        <f t="shared" ca="1" si="23"/>
        <v>0</v>
      </c>
      <c r="I110" s="22">
        <f t="shared" ca="1" si="39"/>
        <v>-999</v>
      </c>
      <c r="J110" s="101">
        <f t="shared" ca="1" si="24"/>
        <v>-999</v>
      </c>
      <c r="K110" s="7" t="str">
        <f t="shared" ca="1" si="25"/>
        <v>Formaldehyd</v>
      </c>
      <c r="P110" s="12">
        <f t="shared" ca="1" si="40"/>
        <v>-999</v>
      </c>
      <c r="R110" s="9" t="str">
        <f t="shared" si="38"/>
        <v>NOx_CO_HCHO</v>
      </c>
      <c r="S110" s="9" t="str">
        <f t="shared" si="35"/>
        <v>J</v>
      </c>
      <c r="T110" s="14">
        <f t="shared" si="36"/>
        <v>16</v>
      </c>
      <c r="U110" s="14">
        <f t="shared" si="28"/>
        <v>65</v>
      </c>
      <c r="V110" s="5" t="str">
        <f t="shared" ca="1" si="30"/>
        <v/>
      </c>
    </row>
    <row r="111" spans="1:22" x14ac:dyDescent="0.2">
      <c r="A111" t="str">
        <f t="shared" ca="1" si="37"/>
        <v>25G-Fd-5-0</v>
      </c>
      <c r="B111" s="7" t="str">
        <f t="shared" ca="1" si="27"/>
        <v>25G</v>
      </c>
      <c r="C111" s="25">
        <f ca="1">Information!$S$11</f>
        <v>0</v>
      </c>
      <c r="D111" s="25">
        <f t="shared" ca="1" si="20"/>
        <v>5</v>
      </c>
      <c r="E111" s="4" t="s">
        <v>287</v>
      </c>
      <c r="F111" s="5" t="str">
        <f t="shared" ca="1" si="21"/>
        <v/>
      </c>
      <c r="G111" s="6">
        <f t="shared" ca="1" si="22"/>
        <v>0</v>
      </c>
      <c r="H111" s="6">
        <f t="shared" ca="1" si="23"/>
        <v>0</v>
      </c>
      <c r="I111" s="22">
        <f t="shared" ca="1" si="39"/>
        <v>-999</v>
      </c>
      <c r="J111" s="101">
        <f t="shared" ca="1" si="24"/>
        <v>-999</v>
      </c>
      <c r="K111" s="7" t="str">
        <f t="shared" ca="1" si="25"/>
        <v>Formaldehyd</v>
      </c>
      <c r="P111" s="12">
        <f t="shared" ca="1" si="40"/>
        <v>-999</v>
      </c>
      <c r="R111" s="9" t="str">
        <f t="shared" si="38"/>
        <v>NOx_CO_HCHO</v>
      </c>
      <c r="S111" s="9" t="str">
        <f t="shared" si="35"/>
        <v>J</v>
      </c>
      <c r="T111" s="14">
        <f t="shared" si="36"/>
        <v>17</v>
      </c>
      <c r="U111" s="14">
        <f t="shared" si="28"/>
        <v>66</v>
      </c>
      <c r="V111" s="5" t="str">
        <f t="shared" ca="1" si="30"/>
        <v/>
      </c>
    </row>
    <row r="112" spans="1:22" x14ac:dyDescent="0.2">
      <c r="A112" t="str">
        <f t="shared" ca="1" si="37"/>
        <v>25G-Fd-6-0</v>
      </c>
      <c r="B112" s="7" t="str">
        <f t="shared" ca="1" si="27"/>
        <v>25G</v>
      </c>
      <c r="C112" s="25">
        <f ca="1">Information!$S$11</f>
        <v>0</v>
      </c>
      <c r="D112" s="25">
        <f t="shared" ca="1" si="20"/>
        <v>6</v>
      </c>
      <c r="E112" s="4" t="s">
        <v>287</v>
      </c>
      <c r="F112" s="5" t="str">
        <f t="shared" ca="1" si="21"/>
        <v/>
      </c>
      <c r="G112" s="6">
        <f t="shared" ca="1" si="22"/>
        <v>0</v>
      </c>
      <c r="H112" s="6">
        <f t="shared" ca="1" si="23"/>
        <v>0</v>
      </c>
      <c r="I112" s="22">
        <f t="shared" ca="1" si="39"/>
        <v>-999</v>
      </c>
      <c r="J112" s="101">
        <f t="shared" ca="1" si="24"/>
        <v>-999</v>
      </c>
      <c r="K112" s="7" t="str">
        <f t="shared" ca="1" si="25"/>
        <v>Formaldehyd</v>
      </c>
      <c r="P112" s="12">
        <f t="shared" ca="1" si="40"/>
        <v>-999</v>
      </c>
      <c r="R112" s="9" t="str">
        <f t="shared" si="38"/>
        <v>NOx_CO_HCHO</v>
      </c>
      <c r="S112" s="9" t="str">
        <f t="shared" si="35"/>
        <v>J</v>
      </c>
      <c r="T112" s="14">
        <f t="shared" si="36"/>
        <v>18</v>
      </c>
      <c r="U112" s="14">
        <f t="shared" si="28"/>
        <v>67</v>
      </c>
      <c r="V112" s="5" t="str">
        <f t="shared" ca="1" si="30"/>
        <v/>
      </c>
    </row>
    <row r="113" spans="1:22" x14ac:dyDescent="0.2">
      <c r="A113" t="str">
        <f t="shared" ca="1" si="37"/>
        <v>25G-Fd-7-0</v>
      </c>
      <c r="B113" s="7" t="str">
        <f t="shared" ca="1" si="27"/>
        <v>25G</v>
      </c>
      <c r="C113" s="25">
        <f ca="1">Information!$S$11</f>
        <v>0</v>
      </c>
      <c r="D113" s="25">
        <f t="shared" ca="1" si="20"/>
        <v>7</v>
      </c>
      <c r="E113" s="4" t="s">
        <v>287</v>
      </c>
      <c r="F113" s="5" t="str">
        <f t="shared" ca="1" si="21"/>
        <v/>
      </c>
      <c r="G113" s="6">
        <f t="shared" ca="1" si="22"/>
        <v>0</v>
      </c>
      <c r="H113" s="6">
        <f t="shared" ca="1" si="23"/>
        <v>0</v>
      </c>
      <c r="I113" s="22">
        <f t="shared" ca="1" si="39"/>
        <v>-999</v>
      </c>
      <c r="J113" s="101">
        <f t="shared" ca="1" si="24"/>
        <v>-999</v>
      </c>
      <c r="K113" s="7" t="str">
        <f t="shared" ca="1" si="25"/>
        <v>Formaldehyd</v>
      </c>
      <c r="P113" s="12">
        <f t="shared" ca="1" si="40"/>
        <v>-999</v>
      </c>
      <c r="R113" s="9" t="str">
        <f t="shared" si="38"/>
        <v>NOx_CO_HCHO</v>
      </c>
      <c r="S113" s="9" t="str">
        <f t="shared" si="35"/>
        <v>J</v>
      </c>
      <c r="T113" s="14">
        <f t="shared" si="36"/>
        <v>19</v>
      </c>
      <c r="U113" s="14">
        <f t="shared" si="28"/>
        <v>68</v>
      </c>
      <c r="V113" s="5" t="str">
        <f t="shared" ca="1" si="30"/>
        <v/>
      </c>
    </row>
    <row r="114" spans="1:22" x14ac:dyDescent="0.2">
      <c r="A114" t="str">
        <f t="shared" ca="1" si="37"/>
        <v>25G-Fd-8-0</v>
      </c>
      <c r="B114" s="7" t="str">
        <f t="shared" ca="1" si="27"/>
        <v>25G</v>
      </c>
      <c r="C114" s="25">
        <f ca="1">Information!$S$11</f>
        <v>0</v>
      </c>
      <c r="D114" s="25">
        <f t="shared" ca="1" si="20"/>
        <v>8</v>
      </c>
      <c r="E114" s="4" t="s">
        <v>287</v>
      </c>
      <c r="F114" s="5" t="str">
        <f t="shared" ca="1" si="21"/>
        <v/>
      </c>
      <c r="G114" s="6">
        <f t="shared" ca="1" si="22"/>
        <v>0</v>
      </c>
      <c r="H114" s="6">
        <f t="shared" ca="1" si="23"/>
        <v>0</v>
      </c>
      <c r="I114" s="22">
        <f t="shared" ca="1" si="39"/>
        <v>-999</v>
      </c>
      <c r="J114" s="101">
        <f t="shared" ca="1" si="24"/>
        <v>-999</v>
      </c>
      <c r="K114" s="7" t="str">
        <f t="shared" ca="1" si="25"/>
        <v>Formaldehyd</v>
      </c>
      <c r="P114" s="12">
        <f t="shared" ca="1" si="40"/>
        <v>-999</v>
      </c>
      <c r="R114" s="9" t="str">
        <f t="shared" si="38"/>
        <v>NOx_CO_HCHO</v>
      </c>
      <c r="S114" s="9" t="str">
        <f t="shared" si="35"/>
        <v>J</v>
      </c>
      <c r="T114" s="14">
        <f t="shared" si="36"/>
        <v>20</v>
      </c>
      <c r="U114" s="14">
        <f t="shared" si="28"/>
        <v>69</v>
      </c>
      <c r="V114" s="5" t="str">
        <f t="shared" ca="1" si="30"/>
        <v/>
      </c>
    </row>
    <row r="115" spans="1:22" x14ac:dyDescent="0.2">
      <c r="A115" t="str">
        <f t="shared" ca="1" si="37"/>
        <v>25G-Fd-9-0</v>
      </c>
      <c r="B115" s="7" t="str">
        <f t="shared" ca="1" si="27"/>
        <v>25G</v>
      </c>
      <c r="C115" s="25">
        <f ca="1">Information!$S$11</f>
        <v>0</v>
      </c>
      <c r="D115" s="25">
        <f t="shared" ca="1" si="20"/>
        <v>9</v>
      </c>
      <c r="E115" s="4" t="s">
        <v>287</v>
      </c>
      <c r="F115" s="5" t="str">
        <f t="shared" ca="1" si="21"/>
        <v/>
      </c>
      <c r="G115" s="6">
        <f t="shared" ca="1" si="22"/>
        <v>0</v>
      </c>
      <c r="H115" s="6">
        <f t="shared" ca="1" si="23"/>
        <v>0</v>
      </c>
      <c r="I115" s="22">
        <f t="shared" ca="1" si="39"/>
        <v>-999</v>
      </c>
      <c r="J115" s="101">
        <f t="shared" ca="1" si="24"/>
        <v>-999</v>
      </c>
      <c r="K115" s="7" t="str">
        <f t="shared" ca="1" si="25"/>
        <v>Formaldehyd</v>
      </c>
      <c r="P115" s="12">
        <f t="shared" ca="1" si="40"/>
        <v>-999</v>
      </c>
      <c r="R115" s="9" t="str">
        <f t="shared" si="38"/>
        <v>NOx_CO_HCHO</v>
      </c>
      <c r="S115" s="9" t="str">
        <f t="shared" si="35"/>
        <v>J</v>
      </c>
      <c r="T115" s="14">
        <f t="shared" si="36"/>
        <v>21</v>
      </c>
      <c r="U115" s="14">
        <f t="shared" si="28"/>
        <v>70</v>
      </c>
      <c r="V115" s="5" t="str">
        <f t="shared" ca="1" si="30"/>
        <v/>
      </c>
    </row>
    <row r="116" spans="1:22" x14ac:dyDescent="0.2">
      <c r="A116" t="str">
        <f t="shared" ca="1" si="37"/>
        <v>25G-Fd-10-0</v>
      </c>
      <c r="B116" s="7" t="str">
        <f t="shared" ca="1" si="27"/>
        <v>25G</v>
      </c>
      <c r="C116" s="25">
        <f ca="1">Information!$S$11</f>
        <v>0</v>
      </c>
      <c r="D116" s="25">
        <f t="shared" ca="1" si="20"/>
        <v>10</v>
      </c>
      <c r="E116" s="4" t="s">
        <v>287</v>
      </c>
      <c r="F116" s="5" t="str">
        <f t="shared" ca="1" si="21"/>
        <v/>
      </c>
      <c r="G116" s="6">
        <f t="shared" ca="1" si="22"/>
        <v>0</v>
      </c>
      <c r="H116" s="6">
        <f t="shared" ca="1" si="23"/>
        <v>0</v>
      </c>
      <c r="I116" s="22">
        <f t="shared" ca="1" si="39"/>
        <v>-999</v>
      </c>
      <c r="J116" s="101">
        <f t="shared" ca="1" si="24"/>
        <v>-999</v>
      </c>
      <c r="K116" s="7" t="str">
        <f t="shared" ca="1" si="25"/>
        <v>Formaldehyd</v>
      </c>
      <c r="P116" s="12">
        <f t="shared" ca="1" si="40"/>
        <v>-999</v>
      </c>
      <c r="R116" s="9" t="str">
        <f t="shared" si="38"/>
        <v>NOx_CO_HCHO</v>
      </c>
      <c r="S116" s="9" t="str">
        <f t="shared" si="35"/>
        <v>J</v>
      </c>
      <c r="T116" s="14">
        <f t="shared" si="36"/>
        <v>22</v>
      </c>
      <c r="U116" s="14">
        <f t="shared" si="28"/>
        <v>71</v>
      </c>
      <c r="V116" s="5" t="str">
        <f t="shared" ca="1" si="30"/>
        <v/>
      </c>
    </row>
    <row r="117" spans="1:22" x14ac:dyDescent="0.2">
      <c r="A117" t="str">
        <f t="shared" ca="1" si="37"/>
        <v>25G-Fd-11-0</v>
      </c>
      <c r="B117" s="7" t="str">
        <f t="shared" ref="B117:B136" ca="1" si="41">B116</f>
        <v>25G</v>
      </c>
      <c r="C117" s="25">
        <f ca="1">Information!$S$11</f>
        <v>0</v>
      </c>
      <c r="D117" s="25">
        <f t="shared" ca="1" si="20"/>
        <v>11</v>
      </c>
      <c r="E117" s="4" t="s">
        <v>287</v>
      </c>
      <c r="F117" s="5">
        <f t="shared" ref="F117:F131" ca="1" si="42">INDIRECT(R117&amp;"!C"&amp;T117)</f>
        <v>0</v>
      </c>
      <c r="G117" s="6">
        <f t="shared" ref="G117:G131" ca="1" si="43">INDIRECT(R117&amp;"!D"&amp;T117)</f>
        <v>0</v>
      </c>
      <c r="H117" s="6">
        <f t="shared" ref="H117:H131" ca="1" si="44">INDIRECT(R117&amp;"!E"&amp;T117)</f>
        <v>0</v>
      </c>
      <c r="I117" s="22">
        <f t="shared" ref="I117:I131" ca="1" si="45">IFERROR(VALUE(P117),-999)</f>
        <v>-999</v>
      </c>
      <c r="J117" s="101">
        <f t="shared" ref="J117:J131" ca="1" si="46">IF(ISBLANK(INDIRECT(R117&amp;"!"&amp;S117&amp;U117)),-999,INDIRECT(R117&amp;"!"&amp;S117&amp;U117))</f>
        <v>-999</v>
      </c>
      <c r="K117" s="7" t="str">
        <f t="shared" ca="1" si="25"/>
        <v>Formaldehyd</v>
      </c>
      <c r="P117" s="12">
        <f t="shared" ca="1" si="40"/>
        <v>-999</v>
      </c>
      <c r="R117" s="9" t="str">
        <f t="shared" si="38"/>
        <v>NOx_CO_HCHO</v>
      </c>
      <c r="S117" s="9" t="str">
        <f t="shared" si="35"/>
        <v>J</v>
      </c>
      <c r="T117" s="14">
        <f t="shared" si="36"/>
        <v>24</v>
      </c>
      <c r="U117" s="14">
        <f t="shared" si="28"/>
        <v>72</v>
      </c>
      <c r="V117" s="5">
        <f t="shared" ca="1" si="30"/>
        <v>28</v>
      </c>
    </row>
    <row r="118" spans="1:22" x14ac:dyDescent="0.2">
      <c r="A118" t="str">
        <f t="shared" ca="1" si="37"/>
        <v>25G-Fd-12-0</v>
      </c>
      <c r="B118" s="7" t="str">
        <f t="shared" ca="1" si="41"/>
        <v>25G</v>
      </c>
      <c r="C118" s="25">
        <f ca="1">Information!$S$11</f>
        <v>0</v>
      </c>
      <c r="D118" s="25">
        <f t="shared" ca="1" si="20"/>
        <v>12</v>
      </c>
      <c r="E118" s="4" t="s">
        <v>287</v>
      </c>
      <c r="F118" s="5">
        <f t="shared" ca="1" si="42"/>
        <v>0</v>
      </c>
      <c r="G118" s="6">
        <f t="shared" ca="1" si="43"/>
        <v>0</v>
      </c>
      <c r="H118" s="6">
        <f t="shared" ca="1" si="44"/>
        <v>0</v>
      </c>
      <c r="I118" s="22">
        <f t="shared" ca="1" si="45"/>
        <v>-999</v>
      </c>
      <c r="J118" s="101">
        <f t="shared" ca="1" si="46"/>
        <v>-999</v>
      </c>
      <c r="K118" s="7" t="str">
        <f t="shared" ca="1" si="25"/>
        <v>Formaldehyd</v>
      </c>
      <c r="P118" s="12">
        <f t="shared" ca="1" si="40"/>
        <v>-999</v>
      </c>
      <c r="R118" s="9" t="str">
        <f t="shared" si="38"/>
        <v>NOx_CO_HCHO</v>
      </c>
      <c r="S118" s="9" t="str">
        <f t="shared" si="35"/>
        <v>J</v>
      </c>
      <c r="T118" s="14">
        <f t="shared" si="36"/>
        <v>25</v>
      </c>
      <c r="U118" s="14">
        <f t="shared" si="28"/>
        <v>73</v>
      </c>
      <c r="V118" s="5">
        <f t="shared" ca="1" si="30"/>
        <v>28</v>
      </c>
    </row>
    <row r="119" spans="1:22" x14ac:dyDescent="0.2">
      <c r="A119" t="str">
        <f t="shared" ca="1" si="37"/>
        <v>25G-Fd-13-0</v>
      </c>
      <c r="B119" s="7" t="str">
        <f t="shared" ca="1" si="41"/>
        <v>25G</v>
      </c>
      <c r="C119" s="25">
        <f ca="1">Information!$S$11</f>
        <v>0</v>
      </c>
      <c r="D119" s="25">
        <f t="shared" ca="1" si="20"/>
        <v>13</v>
      </c>
      <c r="E119" s="4" t="s">
        <v>287</v>
      </c>
      <c r="F119" s="5">
        <f t="shared" ca="1" si="42"/>
        <v>0</v>
      </c>
      <c r="G119" s="6">
        <f t="shared" ca="1" si="43"/>
        <v>0</v>
      </c>
      <c r="H119" s="6">
        <f t="shared" ca="1" si="44"/>
        <v>0</v>
      </c>
      <c r="I119" s="22">
        <f t="shared" ca="1" si="45"/>
        <v>-999</v>
      </c>
      <c r="J119" s="101">
        <f t="shared" ca="1" si="46"/>
        <v>-999</v>
      </c>
      <c r="K119" s="7" t="str">
        <f t="shared" ca="1" si="25"/>
        <v>Formaldehyd</v>
      </c>
      <c r="P119" s="12">
        <f t="shared" ca="1" si="40"/>
        <v>-999</v>
      </c>
      <c r="R119" s="9" t="str">
        <f t="shared" si="38"/>
        <v>NOx_CO_HCHO</v>
      </c>
      <c r="S119" s="9" t="str">
        <f t="shared" si="35"/>
        <v>J</v>
      </c>
      <c r="T119" s="14">
        <f t="shared" si="36"/>
        <v>26</v>
      </c>
      <c r="U119" s="14">
        <f t="shared" si="28"/>
        <v>74</v>
      </c>
      <c r="V119" s="5">
        <f t="shared" ca="1" si="30"/>
        <v>28</v>
      </c>
    </row>
    <row r="120" spans="1:22" x14ac:dyDescent="0.2">
      <c r="A120" t="str">
        <f t="shared" ca="1" si="37"/>
        <v>25G-Fd-14-0</v>
      </c>
      <c r="B120" s="7" t="str">
        <f t="shared" ca="1" si="41"/>
        <v>25G</v>
      </c>
      <c r="C120" s="25">
        <f ca="1">Information!$S$11</f>
        <v>0</v>
      </c>
      <c r="D120" s="25">
        <f t="shared" ca="1" si="20"/>
        <v>14</v>
      </c>
      <c r="E120" s="4" t="s">
        <v>287</v>
      </c>
      <c r="F120" s="5">
        <f t="shared" ca="1" si="42"/>
        <v>0</v>
      </c>
      <c r="G120" s="6">
        <f t="shared" ca="1" si="43"/>
        <v>0</v>
      </c>
      <c r="H120" s="6">
        <f t="shared" ca="1" si="44"/>
        <v>0</v>
      </c>
      <c r="I120" s="22">
        <f t="shared" ca="1" si="45"/>
        <v>-999</v>
      </c>
      <c r="J120" s="101">
        <f t="shared" ca="1" si="46"/>
        <v>-999</v>
      </c>
      <c r="K120" s="7" t="str">
        <f t="shared" ca="1" si="25"/>
        <v>Formaldehyd</v>
      </c>
      <c r="P120" s="12">
        <f t="shared" ca="1" si="40"/>
        <v>-999</v>
      </c>
      <c r="R120" s="9" t="str">
        <f t="shared" si="38"/>
        <v>NOx_CO_HCHO</v>
      </c>
      <c r="S120" s="9" t="str">
        <f t="shared" si="35"/>
        <v>J</v>
      </c>
      <c r="T120" s="14">
        <f t="shared" si="36"/>
        <v>27</v>
      </c>
      <c r="U120" s="14">
        <f t="shared" si="28"/>
        <v>75</v>
      </c>
      <c r="V120" s="5">
        <f t="shared" ca="1" si="30"/>
        <v>28</v>
      </c>
    </row>
    <row r="121" spans="1:22" x14ac:dyDescent="0.2">
      <c r="A121" t="str">
        <f t="shared" ca="1" si="37"/>
        <v>25G-Fd-15-0</v>
      </c>
      <c r="B121" s="7" t="str">
        <f t="shared" ca="1" si="41"/>
        <v>25G</v>
      </c>
      <c r="C121" s="25">
        <f ca="1">Information!$S$11</f>
        <v>0</v>
      </c>
      <c r="D121" s="25">
        <f t="shared" ca="1" si="20"/>
        <v>15</v>
      </c>
      <c r="E121" s="4" t="s">
        <v>287</v>
      </c>
      <c r="F121" s="5">
        <f t="shared" ca="1" si="42"/>
        <v>0</v>
      </c>
      <c r="G121" s="6">
        <f t="shared" ca="1" si="43"/>
        <v>0</v>
      </c>
      <c r="H121" s="6">
        <f t="shared" ca="1" si="44"/>
        <v>0</v>
      </c>
      <c r="I121" s="22">
        <f t="shared" ca="1" si="45"/>
        <v>-999</v>
      </c>
      <c r="J121" s="101">
        <f t="shared" ca="1" si="46"/>
        <v>-999</v>
      </c>
      <c r="K121" s="7" t="str">
        <f t="shared" ca="1" si="25"/>
        <v>Formaldehyd</v>
      </c>
      <c r="P121" s="12">
        <f t="shared" ca="1" si="40"/>
        <v>-999</v>
      </c>
      <c r="R121" s="9" t="str">
        <f t="shared" si="38"/>
        <v>NOx_CO_HCHO</v>
      </c>
      <c r="S121" s="9" t="str">
        <f t="shared" si="35"/>
        <v>J</v>
      </c>
      <c r="T121" s="14">
        <f t="shared" si="36"/>
        <v>28</v>
      </c>
      <c r="U121" s="14">
        <f t="shared" si="28"/>
        <v>76</v>
      </c>
      <c r="V121" s="5">
        <f t="shared" ca="1" si="30"/>
        <v>28</v>
      </c>
    </row>
    <row r="122" spans="1:22" x14ac:dyDescent="0.2">
      <c r="A122" t="str">
        <f ca="1">B122&amp;"-"&amp;E122&amp;"-"&amp;D122&amp;"-"&amp;C122</f>
        <v>25G-CVF-1-0</v>
      </c>
      <c r="B122" s="7" t="str">
        <f t="shared" ca="1" si="41"/>
        <v>25G</v>
      </c>
      <c r="C122" s="25">
        <f ca="1">Information!$S$11</f>
        <v>0</v>
      </c>
      <c r="D122" s="25">
        <f t="shared" ca="1" si="20"/>
        <v>1</v>
      </c>
      <c r="E122" s="25" t="s">
        <v>163</v>
      </c>
      <c r="F122" s="5">
        <f t="shared" ca="1" si="42"/>
        <v>0</v>
      </c>
      <c r="G122" s="6">
        <f t="shared" ca="1" si="43"/>
        <v>0</v>
      </c>
      <c r="H122" s="6">
        <f t="shared" ca="1" si="44"/>
        <v>0</v>
      </c>
      <c r="I122" s="22">
        <f t="shared" ca="1" si="45"/>
        <v>-999</v>
      </c>
      <c r="J122" s="101">
        <f t="shared" ca="1" si="46"/>
        <v>-999</v>
      </c>
      <c r="K122" s="7" t="str">
        <f t="shared" ca="1" si="25"/>
        <v>Volumenstrom</v>
      </c>
      <c r="L122" s="25"/>
      <c r="P122" s="12">
        <f ca="1">IF(ISBLANK(INDIRECT(R122&amp;"!"&amp;S122&amp;T122)),-999,INDIRECT(R122&amp;"!"&amp;S122&amp;T122))</f>
        <v>-999</v>
      </c>
      <c r="R122" s="100" t="s">
        <v>288</v>
      </c>
      <c r="S122" s="100" t="s">
        <v>280</v>
      </c>
      <c r="T122" s="14">
        <f>T107</f>
        <v>13</v>
      </c>
      <c r="U122" s="14">
        <f t="shared" si="28"/>
        <v>62</v>
      </c>
    </row>
    <row r="123" spans="1:22" x14ac:dyDescent="0.2">
      <c r="A123" t="str">
        <f t="shared" ref="A123:A131" ca="1" si="47">B123&amp;"-"&amp;E123&amp;"-"&amp;D123&amp;"-"&amp;C123</f>
        <v>25G-CVF-2-0</v>
      </c>
      <c r="B123" s="7" t="str">
        <f t="shared" ca="1" si="41"/>
        <v>25G</v>
      </c>
      <c r="C123" s="25">
        <f ca="1">Information!$S$11</f>
        <v>0</v>
      </c>
      <c r="D123" s="25">
        <f t="shared" ca="1" si="20"/>
        <v>2</v>
      </c>
      <c r="E123" s="25" t="s">
        <v>163</v>
      </c>
      <c r="F123" s="5">
        <f t="shared" ca="1" si="42"/>
        <v>0</v>
      </c>
      <c r="G123" s="6">
        <f t="shared" ca="1" si="43"/>
        <v>0</v>
      </c>
      <c r="H123" s="6">
        <f t="shared" ca="1" si="44"/>
        <v>0</v>
      </c>
      <c r="I123" s="22">
        <f t="shared" ca="1" si="45"/>
        <v>-999</v>
      </c>
      <c r="J123" s="101">
        <f t="shared" ca="1" si="46"/>
        <v>-999</v>
      </c>
      <c r="K123" s="7" t="str">
        <f t="shared" ca="1" si="25"/>
        <v>Volumenstrom</v>
      </c>
      <c r="L123" s="25"/>
      <c r="P123" s="12">
        <f t="shared" ca="1" si="40"/>
        <v>-999</v>
      </c>
      <c r="R123" s="21" t="str">
        <f t="shared" si="38"/>
        <v>Conditions</v>
      </c>
      <c r="S123" s="14" t="str">
        <f>S122</f>
        <v>F</v>
      </c>
      <c r="T123" s="14">
        <f t="shared" si="36"/>
        <v>14</v>
      </c>
      <c r="U123" s="14">
        <f t="shared" si="28"/>
        <v>63</v>
      </c>
    </row>
    <row r="124" spans="1:22" x14ac:dyDescent="0.2">
      <c r="A124" t="str">
        <f t="shared" ca="1" si="47"/>
        <v>25G-CFV-1-0</v>
      </c>
      <c r="B124" s="7" t="str">
        <f t="shared" ca="1" si="41"/>
        <v>25G</v>
      </c>
      <c r="C124" s="25">
        <f ca="1">Information!$S$11</f>
        <v>0</v>
      </c>
      <c r="D124" s="25">
        <f t="shared" ca="1" si="20"/>
        <v>1</v>
      </c>
      <c r="E124" s="25" t="s">
        <v>164</v>
      </c>
      <c r="F124" s="5">
        <f t="shared" ca="1" si="42"/>
        <v>0</v>
      </c>
      <c r="G124" s="6">
        <f t="shared" ca="1" si="43"/>
        <v>0</v>
      </c>
      <c r="H124" s="6">
        <f t="shared" ca="1" si="44"/>
        <v>0</v>
      </c>
      <c r="I124" s="22">
        <f t="shared" ca="1" si="45"/>
        <v>-999</v>
      </c>
      <c r="J124" s="101">
        <f t="shared" ca="1" si="46"/>
        <v>-999</v>
      </c>
      <c r="K124" s="7" t="str">
        <f t="shared" ca="1" si="25"/>
        <v>Mittlere Strömungs-geschwindigkeit</v>
      </c>
      <c r="L124" s="25"/>
      <c r="P124" s="12">
        <f t="shared" ca="1" si="40"/>
        <v>-999</v>
      </c>
      <c r="R124" s="21" t="str">
        <f t="shared" si="38"/>
        <v>Conditions</v>
      </c>
      <c r="S124" s="100" t="s">
        <v>220</v>
      </c>
      <c r="T124" s="14">
        <f>T122</f>
        <v>13</v>
      </c>
      <c r="U124" s="14">
        <f>U122</f>
        <v>62</v>
      </c>
    </row>
    <row r="125" spans="1:22" x14ac:dyDescent="0.2">
      <c r="A125" t="str">
        <f t="shared" ca="1" si="47"/>
        <v>25G-CFV-2-0</v>
      </c>
      <c r="B125" s="7" t="str">
        <f t="shared" ca="1" si="41"/>
        <v>25G</v>
      </c>
      <c r="C125" s="25">
        <f ca="1">Information!$S$11</f>
        <v>0</v>
      </c>
      <c r="D125" s="25">
        <f t="shared" ca="1" si="20"/>
        <v>2</v>
      </c>
      <c r="E125" s="25" t="s">
        <v>164</v>
      </c>
      <c r="F125" s="5">
        <f t="shared" ca="1" si="42"/>
        <v>0</v>
      </c>
      <c r="G125" s="6">
        <f t="shared" ca="1" si="43"/>
        <v>0</v>
      </c>
      <c r="H125" s="6">
        <f t="shared" ca="1" si="44"/>
        <v>0</v>
      </c>
      <c r="I125" s="22">
        <f t="shared" ca="1" si="45"/>
        <v>-999</v>
      </c>
      <c r="J125" s="101">
        <f t="shared" ca="1" si="46"/>
        <v>-999</v>
      </c>
      <c r="K125" s="7" t="str">
        <f t="shared" ca="1" si="25"/>
        <v>Mittlere Strömungs-geschwindigkeit</v>
      </c>
      <c r="L125" s="25"/>
      <c r="P125" s="12">
        <f t="shared" ca="1" si="40"/>
        <v>-999</v>
      </c>
      <c r="R125" s="21" t="str">
        <f t="shared" si="38"/>
        <v>Conditions</v>
      </c>
      <c r="S125" s="14" t="str">
        <f>S124</f>
        <v>H</v>
      </c>
      <c r="T125" s="14">
        <f t="shared" ref="T125:U125" si="48">T123</f>
        <v>14</v>
      </c>
      <c r="U125" s="14">
        <f t="shared" si="48"/>
        <v>63</v>
      </c>
    </row>
    <row r="126" spans="1:22" x14ac:dyDescent="0.2">
      <c r="A126" t="str">
        <f t="shared" ca="1" si="47"/>
        <v>25G-CGT-1-0</v>
      </c>
      <c r="B126" s="7" t="str">
        <f t="shared" ca="1" si="41"/>
        <v>25G</v>
      </c>
      <c r="C126" s="25">
        <f ca="1">Information!$S$11</f>
        <v>0</v>
      </c>
      <c r="D126" s="25">
        <f t="shared" ca="1" si="20"/>
        <v>1</v>
      </c>
      <c r="E126" s="25" t="s">
        <v>165</v>
      </c>
      <c r="F126" s="5">
        <f t="shared" ca="1" si="42"/>
        <v>0</v>
      </c>
      <c r="G126" s="6">
        <f t="shared" ca="1" si="43"/>
        <v>0</v>
      </c>
      <c r="H126" s="6">
        <f t="shared" ca="1" si="44"/>
        <v>0</v>
      </c>
      <c r="I126" s="22">
        <f t="shared" ca="1" si="45"/>
        <v>-999</v>
      </c>
      <c r="J126" s="101">
        <f t="shared" ca="1" si="46"/>
        <v>-999</v>
      </c>
      <c r="K126" s="7" t="str">
        <f t="shared" ca="1" si="25"/>
        <v>Abgastemperatur</v>
      </c>
      <c r="L126" s="25"/>
      <c r="P126" s="12">
        <f t="shared" ca="1" si="40"/>
        <v>-999</v>
      </c>
      <c r="R126" s="21" t="str">
        <f t="shared" si="38"/>
        <v>Conditions</v>
      </c>
      <c r="S126" s="100" t="s">
        <v>281</v>
      </c>
      <c r="T126" s="14">
        <f t="shared" ref="T126:U126" si="49">T124</f>
        <v>13</v>
      </c>
      <c r="U126" s="14">
        <f t="shared" si="49"/>
        <v>62</v>
      </c>
    </row>
    <row r="127" spans="1:22" x14ac:dyDescent="0.2">
      <c r="A127" t="str">
        <f t="shared" ca="1" si="47"/>
        <v>25G-CGT-2-0</v>
      </c>
      <c r="B127" s="7" t="str">
        <f t="shared" ca="1" si="41"/>
        <v>25G</v>
      </c>
      <c r="C127" s="25">
        <f ca="1">Information!$S$11</f>
        <v>0</v>
      </c>
      <c r="D127" s="25">
        <f t="shared" ca="1" si="20"/>
        <v>2</v>
      </c>
      <c r="E127" s="25" t="s">
        <v>165</v>
      </c>
      <c r="F127" s="5">
        <f t="shared" ca="1" si="42"/>
        <v>0</v>
      </c>
      <c r="G127" s="6">
        <f t="shared" ca="1" si="43"/>
        <v>0</v>
      </c>
      <c r="H127" s="6">
        <f t="shared" ca="1" si="44"/>
        <v>0</v>
      </c>
      <c r="I127" s="22">
        <f t="shared" ca="1" si="45"/>
        <v>-999</v>
      </c>
      <c r="J127" s="101">
        <f t="shared" ca="1" si="46"/>
        <v>-999</v>
      </c>
      <c r="K127" s="7" t="str">
        <f t="shared" ca="1" si="25"/>
        <v>Abgastemperatur</v>
      </c>
      <c r="L127" s="25"/>
      <c r="P127" s="12">
        <f t="shared" ca="1" si="40"/>
        <v>-999</v>
      </c>
      <c r="R127" s="21" t="str">
        <f t="shared" si="38"/>
        <v>Conditions</v>
      </c>
      <c r="S127" s="14" t="str">
        <f>S126</f>
        <v>J</v>
      </c>
      <c r="T127" s="14">
        <f t="shared" ref="T127:U127" si="50">T125</f>
        <v>14</v>
      </c>
      <c r="U127" s="14">
        <f t="shared" si="50"/>
        <v>63</v>
      </c>
    </row>
    <row r="128" spans="1:22" x14ac:dyDescent="0.2">
      <c r="A128" t="str">
        <f t="shared" ca="1" si="47"/>
        <v>25G-CAH-1-0</v>
      </c>
      <c r="B128" s="7" t="str">
        <f t="shared" ca="1" si="41"/>
        <v>25G</v>
      </c>
      <c r="C128" s="25">
        <f ca="1">Information!$S$11</f>
        <v>0</v>
      </c>
      <c r="D128" s="25">
        <f t="shared" ca="1" si="20"/>
        <v>1</v>
      </c>
      <c r="E128" s="25" t="s">
        <v>166</v>
      </c>
      <c r="F128" s="5">
        <f t="shared" ca="1" si="42"/>
        <v>0</v>
      </c>
      <c r="G128" s="6">
        <f t="shared" ca="1" si="43"/>
        <v>0</v>
      </c>
      <c r="H128" s="6">
        <f t="shared" ca="1" si="44"/>
        <v>0</v>
      </c>
      <c r="I128" s="22">
        <f t="shared" ca="1" si="45"/>
        <v>-999</v>
      </c>
      <c r="J128" s="101">
        <f t="shared" ca="1" si="46"/>
        <v>-999</v>
      </c>
      <c r="K128" s="7" t="str">
        <f t="shared" ca="1" si="25"/>
        <v>Wassergehalt</v>
      </c>
      <c r="L128" s="25"/>
      <c r="P128" s="12">
        <f t="shared" ca="1" si="40"/>
        <v>-999</v>
      </c>
      <c r="R128" s="21" t="str">
        <f t="shared" si="38"/>
        <v>Conditions</v>
      </c>
      <c r="S128" s="100" t="s">
        <v>282</v>
      </c>
      <c r="T128" s="14">
        <f t="shared" ref="T128:U128" si="51">T126</f>
        <v>13</v>
      </c>
      <c r="U128" s="14">
        <f t="shared" si="51"/>
        <v>62</v>
      </c>
    </row>
    <row r="129" spans="1:21" x14ac:dyDescent="0.2">
      <c r="A129" t="str">
        <f t="shared" ca="1" si="47"/>
        <v>25G-CAH-2-0</v>
      </c>
      <c r="B129" s="7" t="str">
        <f t="shared" ca="1" si="41"/>
        <v>25G</v>
      </c>
      <c r="C129" s="25">
        <f ca="1">Information!$S$11</f>
        <v>0</v>
      </c>
      <c r="D129" s="25">
        <f t="shared" ca="1" si="20"/>
        <v>2</v>
      </c>
      <c r="E129" s="25" t="s">
        <v>166</v>
      </c>
      <c r="F129" s="5">
        <f t="shared" ca="1" si="42"/>
        <v>0</v>
      </c>
      <c r="G129" s="6">
        <f t="shared" ca="1" si="43"/>
        <v>0</v>
      </c>
      <c r="H129" s="6">
        <f t="shared" ca="1" si="44"/>
        <v>0</v>
      </c>
      <c r="I129" s="22">
        <f t="shared" ca="1" si="45"/>
        <v>-999</v>
      </c>
      <c r="J129" s="101">
        <f t="shared" ca="1" si="46"/>
        <v>-999</v>
      </c>
      <c r="K129" s="7" t="str">
        <f t="shared" ca="1" si="25"/>
        <v>Wassergehalt</v>
      </c>
      <c r="L129" s="25"/>
      <c r="P129" s="12">
        <f t="shared" ca="1" si="40"/>
        <v>-999</v>
      </c>
      <c r="R129" s="21" t="str">
        <f t="shared" si="38"/>
        <v>Conditions</v>
      </c>
      <c r="S129" s="14" t="str">
        <f>S128</f>
        <v>L</v>
      </c>
      <c r="T129" s="14">
        <f t="shared" ref="T129:U129" si="52">T127</f>
        <v>14</v>
      </c>
      <c r="U129" s="14">
        <f t="shared" si="52"/>
        <v>63</v>
      </c>
    </row>
    <row r="130" spans="1:21" x14ac:dyDescent="0.2">
      <c r="A130" t="str">
        <f t="shared" ca="1" si="47"/>
        <v>25G-CSP-1-0</v>
      </c>
      <c r="B130" s="7" t="str">
        <f t="shared" ca="1" si="41"/>
        <v>25G</v>
      </c>
      <c r="C130" s="25">
        <f ca="1">Information!$S$11</f>
        <v>0</v>
      </c>
      <c r="D130" s="25">
        <f t="shared" ca="1" si="20"/>
        <v>1</v>
      </c>
      <c r="E130" s="25" t="s">
        <v>167</v>
      </c>
      <c r="F130" s="5">
        <f t="shared" ca="1" si="42"/>
        <v>0</v>
      </c>
      <c r="G130" s="6">
        <f t="shared" ca="1" si="43"/>
        <v>0</v>
      </c>
      <c r="H130" s="6">
        <f t="shared" ca="1" si="44"/>
        <v>0</v>
      </c>
      <c r="I130" s="22">
        <f t="shared" ca="1" si="45"/>
        <v>-999</v>
      </c>
      <c r="J130" s="101">
        <f t="shared" ca="1" si="46"/>
        <v>-999</v>
      </c>
      <c r="K130" s="7" t="str">
        <f t="shared" ca="1" si="25"/>
        <v>Statischer Druck</v>
      </c>
      <c r="L130" s="25"/>
      <c r="P130" s="12">
        <f t="shared" ca="1" si="40"/>
        <v>-999</v>
      </c>
      <c r="R130" s="21" t="str">
        <f t="shared" si="38"/>
        <v>Conditions</v>
      </c>
      <c r="S130" s="100" t="s">
        <v>283</v>
      </c>
      <c r="T130" s="14">
        <f t="shared" ref="T130:U130" si="53">T128</f>
        <v>13</v>
      </c>
      <c r="U130" s="14">
        <f t="shared" si="53"/>
        <v>62</v>
      </c>
    </row>
    <row r="131" spans="1:21" x14ac:dyDescent="0.2">
      <c r="A131" t="str">
        <f t="shared" ca="1" si="47"/>
        <v>25G-CSP-2-0</v>
      </c>
      <c r="B131" s="7" t="str">
        <f t="shared" ca="1" si="41"/>
        <v>25G</v>
      </c>
      <c r="C131" s="25">
        <f ca="1">Information!$S$11</f>
        <v>0</v>
      </c>
      <c r="D131" s="25">
        <f ca="1">INDIRECT(R131&amp;"!B"&amp;T131)</f>
        <v>2</v>
      </c>
      <c r="E131" s="25" t="s">
        <v>167</v>
      </c>
      <c r="F131" s="5">
        <f t="shared" ca="1" si="42"/>
        <v>0</v>
      </c>
      <c r="G131" s="6">
        <f t="shared" ca="1" si="43"/>
        <v>0</v>
      </c>
      <c r="H131" s="6">
        <f t="shared" ca="1" si="44"/>
        <v>0</v>
      </c>
      <c r="I131" s="22">
        <f t="shared" ca="1" si="45"/>
        <v>-999</v>
      </c>
      <c r="J131" s="101">
        <f t="shared" ca="1" si="46"/>
        <v>-999</v>
      </c>
      <c r="K131" s="7" t="str">
        <f ca="1">INDIRECT(R131&amp;"!"&amp;S131&amp;"9")</f>
        <v>Statischer Druck</v>
      </c>
      <c r="L131" s="25"/>
      <c r="P131" s="12">
        <f t="shared" ca="1" si="40"/>
        <v>-999</v>
      </c>
      <c r="R131" s="21" t="str">
        <f t="shared" si="38"/>
        <v>Conditions</v>
      </c>
      <c r="S131" s="14" t="str">
        <f>S130</f>
        <v>N</v>
      </c>
      <c r="T131" s="14">
        <f t="shared" ref="T131:U131" si="54">T129</f>
        <v>14</v>
      </c>
      <c r="U131" s="14">
        <f t="shared" si="54"/>
        <v>63</v>
      </c>
    </row>
    <row r="132" spans="1:21" x14ac:dyDescent="0.2">
      <c r="A132" t="str">
        <f ca="1">B132&amp;"-"&amp;E132&amp;"-"&amp;D132&amp;"-"&amp;C132</f>
        <v>25G-AnO-1-0</v>
      </c>
      <c r="B132" s="7" t="str">
        <f t="shared" ca="1" si="41"/>
        <v>25G</v>
      </c>
      <c r="C132" s="25">
        <f ca="1">Information!$S$11</f>
        <v>0</v>
      </c>
      <c r="D132">
        <v>1</v>
      </c>
      <c r="E132" t="str">
        <f ca="1">LEFT(M132,3)</f>
        <v>AnO</v>
      </c>
      <c r="I132" s="8" t="str">
        <f ca="1">RIGHT(M132,1)</f>
        <v>0</v>
      </c>
      <c r="J132" s="101"/>
      <c r="K132" s="118" t="str">
        <f ca="1">HLOOKUP(E132,Analysis!$AB$1:$AJ$2,2,0)</f>
        <v>Analyse ETX</v>
      </c>
      <c r="M132" s="12" t="str">
        <f ca="1">IFERROR(Analysis!X10,-999)</f>
        <v>AnO0</v>
      </c>
      <c r="N132" s="8"/>
      <c r="O132" s="9"/>
      <c r="P132" s="9"/>
    </row>
    <row r="133" spans="1:21" x14ac:dyDescent="0.2">
      <c r="A133" t="str">
        <f ca="1">B133&amp;"-"&amp;E133&amp;"-"&amp;D133&amp;"-"&amp;C133</f>
        <v>25G-AnS-1-0</v>
      </c>
      <c r="B133" s="7" t="str">
        <f t="shared" ca="1" si="41"/>
        <v>25G</v>
      </c>
      <c r="C133" s="25">
        <f ca="1">Information!$S$11</f>
        <v>0</v>
      </c>
      <c r="D133">
        <v>1</v>
      </c>
      <c r="E133" s="25" t="str">
        <f t="shared" ref="E133:E136" ca="1" si="55">LEFT(M133,3)</f>
        <v>AnS</v>
      </c>
      <c r="I133" s="8" t="str">
        <f ca="1">RIGHT(M133,1)</f>
        <v>0</v>
      </c>
      <c r="J133" s="101"/>
      <c r="K133" s="118" t="str">
        <f ca="1">HLOOKUP(E133,Analysis!$AB$1:$AJ$2,2,0)</f>
        <v>Analyse SO2</v>
      </c>
      <c r="M133" s="12" t="str">
        <f ca="1">IFERROR(Analysis!X11,-999)</f>
        <v>AnS0</v>
      </c>
      <c r="N133" s="8"/>
      <c r="O133" s="9"/>
      <c r="P133" s="9"/>
    </row>
    <row r="134" spans="1:21" x14ac:dyDescent="0.2">
      <c r="A134" t="str">
        <f ca="1">B134&amp;"-"&amp;E134&amp;"-"&amp;D134&amp;"-"&amp;C134</f>
        <v>25G-AnF-1-0</v>
      </c>
      <c r="B134" s="7" t="str">
        <f t="shared" ca="1" si="41"/>
        <v>25G</v>
      </c>
      <c r="C134" s="25">
        <f ca="1">Information!$S$11</f>
        <v>0</v>
      </c>
      <c r="D134">
        <v>1</v>
      </c>
      <c r="E134" s="25" t="str">
        <f t="shared" ca="1" si="55"/>
        <v>AnF</v>
      </c>
      <c r="I134" s="8" t="str">
        <f ca="1">RIGHT(M134,1)</f>
        <v>0</v>
      </c>
      <c r="J134" s="101"/>
      <c r="K134" s="118" t="str">
        <f ca="1">HLOOKUP(E134,Analysis!$AB$1:$AJ$2,2,0)</f>
        <v>Analyse HCHO</v>
      </c>
      <c r="M134" s="12" t="str">
        <f ca="1">IFERROR(Analysis!X12,-999)</f>
        <v>AnF0</v>
      </c>
      <c r="N134" s="8"/>
      <c r="O134" s="9"/>
      <c r="P134" s="9"/>
    </row>
    <row r="135" spans="1:21" x14ac:dyDescent="0.2">
      <c r="A135" t="str">
        <f ca="1">B135&amp;"-"&amp;E135&amp;"-"&amp;D135&amp;"-"&amp;C135</f>
        <v>25G-DeO-1-0</v>
      </c>
      <c r="B135" s="7" t="str">
        <f t="shared" ca="1" si="41"/>
        <v>25G</v>
      </c>
      <c r="C135" s="25">
        <f ca="1">Information!$S$11</f>
        <v>0</v>
      </c>
      <c r="D135">
        <v>1</v>
      </c>
      <c r="E135" s="25" t="str">
        <f t="shared" ca="1" si="55"/>
        <v>DeO</v>
      </c>
      <c r="I135" s="8" t="str">
        <f ca="1">RIGHT(M135,1)</f>
        <v>0</v>
      </c>
      <c r="J135" s="101"/>
      <c r="K135" s="118" t="str">
        <f ca="1">HLOOKUP(E135,Analysis!$AB$1:$AJ$2,2,0)</f>
        <v>Desorption ETX</v>
      </c>
      <c r="M135" s="12" t="str">
        <f ca="1">IFERROR(Analysis!X13,-999)</f>
        <v>DeO0</v>
      </c>
      <c r="N135" s="8"/>
      <c r="O135" s="9"/>
      <c r="P135" s="9"/>
    </row>
    <row r="136" spans="1:21" x14ac:dyDescent="0.2">
      <c r="A136" t="str">
        <f ca="1">B136&amp;"-"&amp;E136&amp;"-"&amp;D136&amp;"-"&amp;C136</f>
        <v>25G-AgO-1-0</v>
      </c>
      <c r="B136" s="7" t="str">
        <f t="shared" ca="1" si="41"/>
        <v>25G</v>
      </c>
      <c r="C136" s="25">
        <f ca="1">Information!$S$11</f>
        <v>0</v>
      </c>
      <c r="D136">
        <v>1</v>
      </c>
      <c r="E136" s="25" t="str">
        <f t="shared" ca="1" si="55"/>
        <v>AgO</v>
      </c>
      <c r="I136" s="8" t="str">
        <f ca="1">RIGHT(M136,1)</f>
        <v>0</v>
      </c>
      <c r="J136" s="101"/>
      <c r="K136" s="118" t="str">
        <f ca="1">HLOOKUP(E136,Analysis!$AB$1:$AJ$2,2,0)</f>
        <v>Analysegerät ETX</v>
      </c>
      <c r="M136" s="12" t="str">
        <f ca="1">IFERROR(Analysis!X14,-999)</f>
        <v>AgO0</v>
      </c>
      <c r="N136" s="8"/>
      <c r="O136" s="9"/>
      <c r="P136" s="9"/>
    </row>
    <row r="137" spans="1:21" x14ac:dyDescent="0.2">
      <c r="B137" s="7"/>
      <c r="C137" s="25"/>
      <c r="I137" s="12"/>
      <c r="J137" s="101"/>
      <c r="M137" s="12"/>
      <c r="N137" s="8"/>
      <c r="O137" s="9"/>
      <c r="P137" s="9"/>
    </row>
    <row r="138" spans="1:21" x14ac:dyDescent="0.2">
      <c r="B138" s="7"/>
      <c r="C138" s="25"/>
      <c r="I138" s="12"/>
      <c r="J138" s="101"/>
      <c r="M138" s="8"/>
      <c r="N138" s="8"/>
      <c r="O138" s="9"/>
      <c r="P138" s="9"/>
    </row>
    <row r="139" spans="1:21" x14ac:dyDescent="0.2">
      <c r="B139" s="7"/>
      <c r="C139" s="25"/>
      <c r="I139" s="12"/>
      <c r="J139" s="101"/>
      <c r="M139" s="8"/>
      <c r="N139" s="8"/>
      <c r="O139" s="9"/>
      <c r="P139" s="9"/>
    </row>
    <row r="140" spans="1:21" x14ac:dyDescent="0.2">
      <c r="O140" s="9"/>
      <c r="P140" s="9"/>
    </row>
    <row r="141" spans="1:21" x14ac:dyDescent="0.2">
      <c r="O141" s="9"/>
      <c r="P141" s="9"/>
    </row>
    <row r="142" spans="1:21" x14ac:dyDescent="0.2">
      <c r="O142" s="9"/>
      <c r="P142" s="9"/>
    </row>
    <row r="143" spans="1:21" x14ac:dyDescent="0.2">
      <c r="O143" s="9"/>
      <c r="P143" s="9"/>
    </row>
    <row r="144" spans="1:21" x14ac:dyDescent="0.2">
      <c r="O144" s="9"/>
      <c r="P144" s="9"/>
    </row>
    <row r="145" spans="2:16" x14ac:dyDescent="0.2">
      <c r="B145" s="7"/>
      <c r="I145" s="12"/>
      <c r="J145" s="12"/>
      <c r="M145" s="8"/>
      <c r="N145" s="8"/>
      <c r="O145" s="9"/>
      <c r="P145" s="9"/>
    </row>
    <row r="146" spans="2:16" x14ac:dyDescent="0.2">
      <c r="B146" s="7"/>
      <c r="J146" s="12"/>
      <c r="M146" s="8"/>
      <c r="N146" s="8"/>
      <c r="O146" s="9"/>
      <c r="P146" s="9"/>
    </row>
    <row r="147" spans="2:16" x14ac:dyDescent="0.2">
      <c r="B147" s="7"/>
      <c r="J147" s="12"/>
      <c r="M147" s="8"/>
      <c r="N147" s="8"/>
      <c r="O147" s="9"/>
      <c r="P147" s="9"/>
    </row>
  </sheetData>
  <sheetProtection password="C72E" sheet="1" selectLockedCells="1"/>
  <pageMargins left="0.7" right="0.7" top="0.78740157499999996" bottom="0.78740157499999996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5"/>
  <dimension ref="A1:L30"/>
  <sheetViews>
    <sheetView workbookViewId="0">
      <selection activeCell="E5" sqref="E5"/>
    </sheetView>
  </sheetViews>
  <sheetFormatPr baseColWidth="10" defaultRowHeight="12.75" x14ac:dyDescent="0.2"/>
  <cols>
    <col min="2" max="2" width="34.7109375" customWidth="1"/>
    <col min="3" max="3" width="23.28515625" customWidth="1"/>
    <col min="5" max="5" width="18.28515625" customWidth="1"/>
    <col min="6" max="6" width="15.140625" customWidth="1"/>
    <col min="7" max="7" width="13.7109375" customWidth="1"/>
    <col min="8" max="8" width="16.5703125" customWidth="1"/>
    <col min="11" max="11" width="15.42578125" customWidth="1"/>
    <col min="12" max="12" width="16.5703125" customWidth="1"/>
  </cols>
  <sheetData>
    <row r="1" spans="1:12" x14ac:dyDescent="0.2">
      <c r="A1" s="13" t="s">
        <v>289</v>
      </c>
      <c r="B1" s="13" t="s">
        <v>290</v>
      </c>
      <c r="C1" s="15" t="s">
        <v>291</v>
      </c>
      <c r="D1" s="13" t="s">
        <v>292</v>
      </c>
      <c r="E1" s="13" t="s">
        <v>293</v>
      </c>
      <c r="F1" s="13" t="s">
        <v>294</v>
      </c>
      <c r="G1" s="13" t="s">
        <v>295</v>
      </c>
      <c r="H1" s="13" t="s">
        <v>296</v>
      </c>
      <c r="I1" s="13" t="s">
        <v>297</v>
      </c>
      <c r="J1" s="13" t="s">
        <v>298</v>
      </c>
      <c r="K1" s="13" t="s">
        <v>299</v>
      </c>
      <c r="L1" s="13" t="s">
        <v>300</v>
      </c>
    </row>
    <row r="2" spans="1:12" x14ac:dyDescent="0.2">
      <c r="A2" s="10" t="str">
        <f ca="1">Information!S4</f>
        <v>25G</v>
      </c>
      <c r="B2" s="3">
        <f ca="1">INDIRECT("Information!"&amp;B3)</f>
        <v>0</v>
      </c>
      <c r="C2" s="3"/>
      <c r="D2" s="3"/>
      <c r="E2" s="3">
        <f t="shared" ref="E2:I2" ca="1" si="0">INDIRECT("Information!"&amp;E3)</f>
        <v>0</v>
      </c>
      <c r="F2" s="3"/>
      <c r="G2" s="3"/>
      <c r="H2" s="3">
        <f t="shared" ca="1" si="0"/>
        <v>0</v>
      </c>
      <c r="I2" s="3">
        <f t="shared" ca="1" si="0"/>
        <v>0</v>
      </c>
      <c r="J2" s="3"/>
      <c r="K2" s="3"/>
      <c r="L2" s="3"/>
    </row>
    <row r="3" spans="1:12" s="19" customFormat="1" ht="11.25" x14ac:dyDescent="0.2">
      <c r="B3" s="19" t="s">
        <v>301</v>
      </c>
      <c r="C3" s="20"/>
      <c r="D3" s="20"/>
      <c r="E3" s="20" t="s">
        <v>302</v>
      </c>
      <c r="F3" s="20"/>
      <c r="G3" s="20"/>
      <c r="H3" s="20" t="s">
        <v>303</v>
      </c>
      <c r="I3" s="19" t="s">
        <v>304</v>
      </c>
    </row>
    <row r="5" spans="1:12" x14ac:dyDescent="0.2">
      <c r="A5" s="4" t="s">
        <v>305</v>
      </c>
      <c r="B5" s="11"/>
    </row>
    <row r="6" spans="1:12" x14ac:dyDescent="0.2">
      <c r="B6" s="31" t="s">
        <v>279</v>
      </c>
      <c r="C6">
        <f ca="1">INDIRECT(B6&amp;"!"&amp;D6)</f>
        <v>0</v>
      </c>
      <c r="D6" s="144" t="s">
        <v>306</v>
      </c>
    </row>
    <row r="7" spans="1:12" x14ac:dyDescent="0.2">
      <c r="B7" s="31" t="s">
        <v>285</v>
      </c>
      <c r="C7" s="25">
        <f t="shared" ref="C7:C8" ca="1" si="1">INDIRECT(B7&amp;"!"&amp;D7)</f>
        <v>0</v>
      </c>
      <c r="D7" s="101" t="s">
        <v>306</v>
      </c>
      <c r="F7" s="18"/>
    </row>
    <row r="8" spans="1:12" x14ac:dyDescent="0.2">
      <c r="B8" s="31" t="s">
        <v>288</v>
      </c>
      <c r="C8" s="25">
        <f t="shared" ca="1" si="1"/>
        <v>0</v>
      </c>
      <c r="D8" s="101" t="s">
        <v>306</v>
      </c>
    </row>
    <row r="10" spans="1:12" x14ac:dyDescent="0.2">
      <c r="A10" s="13" t="s">
        <v>307</v>
      </c>
      <c r="B10" s="13" t="s">
        <v>308</v>
      </c>
      <c r="C10" s="15" t="s">
        <v>309</v>
      </c>
      <c r="D10" s="13" t="s">
        <v>253</v>
      </c>
      <c r="E10" s="13" t="s">
        <v>310</v>
      </c>
      <c r="F10" s="13" t="s">
        <v>305</v>
      </c>
      <c r="G10" s="13"/>
    </row>
    <row r="11" spans="1:12" x14ac:dyDescent="0.2">
      <c r="A11" s="4" t="s">
        <v>311</v>
      </c>
      <c r="B11" s="119" t="str">
        <f ca="1">ges!K132</f>
        <v>Analyse ETX</v>
      </c>
      <c r="C11" s="23" t="str">
        <f ca="1">ges!E132</f>
        <v>AnO</v>
      </c>
      <c r="D11" s="16" t="str">
        <f ca="1">ges!M132</f>
        <v>AnO0</v>
      </c>
      <c r="E11" s="3" t="str">
        <f ca="1">Analysis!W10</f>
        <v># Bitte wählen #</v>
      </c>
      <c r="F11" s="3">
        <f ca="1">Analysis!Y10</f>
        <v>0</v>
      </c>
    </row>
    <row r="12" spans="1:12" x14ac:dyDescent="0.2">
      <c r="B12" s="119" t="str">
        <f ca="1">ges!K133</f>
        <v>Analyse SO2</v>
      </c>
      <c r="C12" s="35" t="str">
        <f ca="1">ges!E133</f>
        <v>AnS</v>
      </c>
      <c r="D12" s="16" t="str">
        <f ca="1">ges!M133</f>
        <v>AnS0</v>
      </c>
      <c r="E12" s="3" t="str">
        <f ca="1">Analysis!W11</f>
        <v># Bitte wählen #</v>
      </c>
      <c r="F12" s="3">
        <f ca="1">Analysis!Y11</f>
        <v>0</v>
      </c>
    </row>
    <row r="13" spans="1:12" x14ac:dyDescent="0.2">
      <c r="B13" s="119" t="str">
        <f ca="1">ges!K134</f>
        <v>Analyse HCHO</v>
      </c>
      <c r="C13" s="35" t="str">
        <f ca="1">ges!E134</f>
        <v>AnF</v>
      </c>
      <c r="D13" s="16" t="str">
        <f ca="1">ges!M134</f>
        <v>AnF0</v>
      </c>
      <c r="E13" s="3" t="str">
        <f ca="1">Analysis!W12</f>
        <v># Bitte wählen #</v>
      </c>
      <c r="F13" s="3">
        <f ca="1">Analysis!Y12</f>
        <v>0</v>
      </c>
    </row>
    <row r="14" spans="1:12" x14ac:dyDescent="0.2">
      <c r="A14" s="4" t="s">
        <v>312</v>
      </c>
      <c r="B14" s="119" t="str">
        <f ca="1">ges!K135</f>
        <v>Desorption ETX</v>
      </c>
      <c r="C14" s="35" t="str">
        <f ca="1">ges!E135</f>
        <v>DeO</v>
      </c>
      <c r="D14" s="16" t="str">
        <f ca="1">ges!M135</f>
        <v>DeO0</v>
      </c>
      <c r="E14" s="3" t="str">
        <f ca="1">Analysis!W13</f>
        <v># Bitte wählen #</v>
      </c>
      <c r="F14" s="3">
        <f ca="1">Analysis!Y13</f>
        <v>0</v>
      </c>
    </row>
    <row r="15" spans="1:12" x14ac:dyDescent="0.2">
      <c r="B15" s="119" t="str">
        <f ca="1">ges!K136</f>
        <v>Analysegerät ETX</v>
      </c>
      <c r="C15" s="35" t="str">
        <f ca="1">ges!E136</f>
        <v>AgO</v>
      </c>
      <c r="D15" s="16" t="str">
        <f ca="1">ges!M136</f>
        <v>AgO0</v>
      </c>
      <c r="E15" s="3" t="str">
        <f ca="1">Analysis!W14</f>
        <v># Bitte wählen #</v>
      </c>
      <c r="F15" s="3">
        <f ca="1">Analysis!Y14</f>
        <v>0</v>
      </c>
    </row>
    <row r="16" spans="1:12" x14ac:dyDescent="0.2">
      <c r="B16" s="4"/>
      <c r="C16" s="23"/>
      <c r="D16" s="16"/>
    </row>
    <row r="17" spans="1:6" x14ac:dyDescent="0.2">
      <c r="A17" s="4"/>
      <c r="B17" s="4"/>
      <c r="C17" s="23"/>
      <c r="D17" s="16"/>
      <c r="E17" s="3"/>
      <c r="F17" s="3"/>
    </row>
    <row r="18" spans="1:6" x14ac:dyDescent="0.2">
      <c r="B18" s="4"/>
      <c r="C18" s="26"/>
      <c r="D18" s="16"/>
    </row>
    <row r="25" spans="1:6" x14ac:dyDescent="0.2">
      <c r="D25" s="17"/>
      <c r="E25" s="17"/>
      <c r="F25" s="3"/>
    </row>
    <row r="26" spans="1:6" x14ac:dyDescent="0.2">
      <c r="D26" s="17"/>
      <c r="E26" s="17"/>
      <c r="F26" s="3"/>
    </row>
    <row r="27" spans="1:6" x14ac:dyDescent="0.2">
      <c r="E27" s="17"/>
      <c r="F27" s="3"/>
    </row>
    <row r="28" spans="1:6" x14ac:dyDescent="0.2">
      <c r="E28" s="17"/>
      <c r="F28" s="3"/>
    </row>
    <row r="29" spans="1:6" x14ac:dyDescent="0.2">
      <c r="F29" s="3"/>
    </row>
    <row r="30" spans="1:6" x14ac:dyDescent="0.2">
      <c r="F30" s="3"/>
    </row>
  </sheetData>
  <sheetProtection algorithmName="SHA-512" hashValue="kKWx+nluHovyxZHGKMFHI1RucrDF+vV80HXtj7niVdpF7FB4UemKp6YoZ0EtFVbEEGLCo1PYSA/ztIf6+jgrgw==" saltValue="3iOxTQPzC53NjJttS4rlOQ==" spinCount="100000" sheet="1" objects="1" scenarios="1" selectLockedCells="1"/>
  <pageMargins left="0.7" right="0.7" top="0.78740157499999996" bottom="0.78740157499999996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uefungStarten xmlns="d094d881-82cf-4719-bcaa-d17bf7469d75">false</PruefungStarten>
    <Pruefer xmlns="d094d881-82cf-4719-bcaa-d17bf7469d75">Hagelstein, Dr. Georg (HLNUG)</Pruefer>
    <DokumentVersion xmlns="d094d881-82cf-4719-bcaa-d17bf7469d75">7</DokumentVersion>
    <BearbeiterDatum xmlns="d094d881-82cf-4719-bcaa-d17bf7469d75">2025-10-23T22:00:00+00:00</BearbeiterDatum>
    <Bearbeiter xmlns="d094d881-82cf-4719-bcaa-d17bf7469d75">
      <UserInfo>
        <DisplayName>Cordes, Dr. Jens (HLNUG)</DisplayName>
        <AccountId>22</AccountId>
        <AccountType/>
      </UserInfo>
    </Bearbeiter>
    <GenehmigerDatum xmlns="d094d881-82cf-4719-bcaa-d17bf7469d75">2025-10-28T23:00:00+00:00</GenehmigerDatum>
    <Genehmiger xmlns="d094d881-82cf-4719-bcaa-d17bf7469d75">Cordes, Dr. Jens (HLNUG)</Genehmiger>
    <PrueferDatum xmlns="d094d881-82cf-4719-bcaa-d17bf7469d75">2025-10-28T23:00:00+00:00</PrueferDatum>
    <Wesentliche_x0020_Änderungen xmlns="d094d881-82cf-4719-bcaa-d17bf7469d75">Anpassungen für Kurzversion der Ringversuche.</Wesentliche_x0020_Änderungen>
    <Bereich xmlns="898a5631-64d6-4311-abb4-08ffb53095db">02 - Ringversuche - Auswertung</Bereich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LNUG-DL-Excel-Vorlage" ma:contentTypeID="0x0101002D5460FF05275E4B9DC060C0F68C65BB0600456C7FE2ADFC9040AA08E76AB7EDE734" ma:contentTypeVersion="34" ma:contentTypeDescription="" ma:contentTypeScope="" ma:versionID="aab1de6b81f57125844039e44477b522">
  <xsd:schema xmlns:xsd="http://www.w3.org/2001/XMLSchema" xmlns:xs="http://www.w3.org/2001/XMLSchema" xmlns:p="http://schemas.microsoft.com/office/2006/metadata/properties" xmlns:ns2="d094d881-82cf-4719-bcaa-d17bf7469d75" xmlns:ns3="898a5631-64d6-4311-abb4-08ffb53095db" targetNamespace="http://schemas.microsoft.com/office/2006/metadata/properties" ma:root="true" ma:fieldsID="ac17847a704c92ad80ec7c280212092d" ns2:_="" ns3:_="">
    <xsd:import namespace="d094d881-82cf-4719-bcaa-d17bf7469d75"/>
    <xsd:import namespace="898a5631-64d6-4311-abb4-08ffb53095db"/>
    <xsd:element name="properties">
      <xsd:complexType>
        <xsd:sequence>
          <xsd:element name="documentManagement">
            <xsd:complexType>
              <xsd:all>
                <xsd:element ref="ns2:BearbeiterDatum" minOccurs="0"/>
                <xsd:element ref="ns2:Bearbeiter" minOccurs="0"/>
                <xsd:element ref="ns2:GenehmigerDatum" minOccurs="0"/>
                <xsd:element ref="ns2:Genehmiger" minOccurs="0"/>
                <xsd:element ref="ns2:PrueferDatum" minOccurs="0"/>
                <xsd:element ref="ns2:Pruefer" minOccurs="0"/>
                <xsd:element ref="ns2:PruefungStarten" minOccurs="0"/>
                <xsd:element ref="ns2:DokumentVersion" minOccurs="0"/>
                <xsd:element ref="ns2:Wesentliche_x0020_Änderungen" minOccurs="0"/>
                <xsd:element ref="ns3:Berei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4d881-82cf-4719-bcaa-d17bf7469d75" elementFormDefault="qualified">
    <xsd:import namespace="http://schemas.microsoft.com/office/2006/documentManagement/types"/>
    <xsd:import namespace="http://schemas.microsoft.com/office/infopath/2007/PartnerControls"/>
    <xsd:element name="BearbeiterDatum" ma:index="8" nillable="true" ma:displayName="Bearbeitet am" ma:format="DateOnly" ma:hidden="true" ma:internalName="BearbeiterDatum" ma:readOnly="false">
      <xsd:simpleType>
        <xsd:restriction base="dms:DateTime"/>
      </xsd:simpleType>
    </xsd:element>
    <xsd:element name="Bearbeiter" ma:index="9" nillable="true" ma:displayName="Bearbeitet von" ma:hidden="true" ma:list="UserInfo" ma:SharePointGroup="0" ma:internalName="Bearbeit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enehmigerDatum" ma:index="10" nillable="true" ma:displayName="Genehmigt am" ma:format="DateOnly" ma:hidden="true" ma:internalName="GenehmigerDatum" ma:readOnly="false">
      <xsd:simpleType>
        <xsd:restriction base="dms:DateTime"/>
      </xsd:simpleType>
    </xsd:element>
    <xsd:element name="Genehmiger" ma:index="11" nillable="true" ma:displayName="Genehmigt von" ma:hidden="true" ma:internalName="Genehmiger" ma:readOnly="false">
      <xsd:simpleType>
        <xsd:restriction base="dms:Text">
          <xsd:maxLength value="255"/>
        </xsd:restriction>
      </xsd:simpleType>
    </xsd:element>
    <xsd:element name="PrueferDatum" ma:index="12" nillable="true" ma:displayName="Geprüft am" ma:format="DateOnly" ma:hidden="true" ma:internalName="PrueferDatum" ma:readOnly="false">
      <xsd:simpleType>
        <xsd:restriction base="dms:DateTime"/>
      </xsd:simpleType>
    </xsd:element>
    <xsd:element name="Pruefer" ma:index="13" nillable="true" ma:displayName="Geprüft von" ma:hidden="true" ma:internalName="Pruefer" ma:readOnly="false">
      <xsd:simpleType>
        <xsd:restriction base="dms:Text">
          <xsd:maxLength value="255"/>
        </xsd:restriction>
      </xsd:simpleType>
    </xsd:element>
    <xsd:element name="PruefungStarten" ma:index="14" nillable="true" ma:displayName="Prüfung starten" ma:default="0" ma:internalName="PruefungStarten">
      <xsd:simpleType>
        <xsd:restriction base="dms:Boolean"/>
      </xsd:simpleType>
    </xsd:element>
    <xsd:element name="DokumentVersion" ma:index="15" nillable="true" ma:displayName="Dokument-Version" ma:hidden="true" ma:internalName="DokumentVersion" ma:readOnly="false">
      <xsd:simpleType>
        <xsd:restriction base="dms:Text">
          <xsd:maxLength value="255"/>
        </xsd:restriction>
      </xsd:simpleType>
    </xsd:element>
    <xsd:element name="Wesentliche_x0020_Änderungen" ma:index="16" nillable="true" ma:displayName="Wesentliche Änderungen" ma:internalName="Wesentliche_x0020__x00c4_nderung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a5631-64d6-4311-abb4-08ffb53095db" elementFormDefault="qualified">
    <xsd:import namespace="http://schemas.microsoft.com/office/2006/documentManagement/types"/>
    <xsd:import namespace="http://schemas.microsoft.com/office/infopath/2007/PartnerControls"/>
    <xsd:element name="Bereich" ma:index="17" ma:displayName="Bereich" ma:default="01 - Labor" ma:format="Dropdown" ma:internalName="Bereich">
      <xsd:simpleType>
        <xsd:restriction base="dms:Choice">
          <xsd:enumeration value="01 - Labor"/>
          <xsd:enumeration value="02 - Ringversuche - Auswertung"/>
          <xsd:enumeration value="03 - Ringversuche - Programme"/>
          <xsd:enumeration value="04 - Dosierung"/>
          <xsd:enumeration value="05 - Prüfstaubherstellung"/>
          <xsd:enumeration value="06 - Emissionsmessungen"/>
          <xsd:enumeration value="07 - Prüfgasuntersuchung"/>
          <xsd:enumeration value="08 - Interne QM"/>
          <xsd:enumeration value="09 - Verifizierungen"/>
          <xsd:enumeration value="10 - Haustechnik"/>
          <xsd:enumeration value="11 - Formaldehyd iodometrisch"/>
          <xsd:enumeration value="12 - Staubversand"/>
          <xsd:enumeration value="Hinwe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7B1D80-DF8E-45A7-961C-6655CF1A67CC}">
  <ds:schemaRefs>
    <ds:schemaRef ds:uri="http://purl.org/dc/elements/1.1/"/>
    <ds:schemaRef ds:uri="http://www.w3.org/XML/1998/namespace"/>
    <ds:schemaRef ds:uri="http://purl.org/dc/dcmitype/"/>
    <ds:schemaRef ds:uri="898a5631-64d6-4311-abb4-08ffb53095db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094d881-82cf-4719-bcaa-d17bf7469d7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DF8E06A-81FC-4A19-BBB4-8D353E7AED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34E7CA-9593-425A-9062-F504594D7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94d881-82cf-4719-bcaa-d17bf7469d75"/>
    <ds:schemaRef ds:uri="898a5631-64d6-4311-abb4-08ffb530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12</vt:i4>
      </vt:variant>
    </vt:vector>
  </HeadingPairs>
  <TitlesOfParts>
    <vt:vector size="20" baseType="lpstr">
      <vt:lpstr>Information</vt:lpstr>
      <vt:lpstr>SO2_ETX_C</vt:lpstr>
      <vt:lpstr>NOx_CO_HCHO</vt:lpstr>
      <vt:lpstr>Conditions</vt:lpstr>
      <vt:lpstr>Analysis</vt:lpstr>
      <vt:lpstr>Metadaten</vt:lpstr>
      <vt:lpstr>ges</vt:lpstr>
      <vt:lpstr>info</vt:lpstr>
      <vt:lpstr>Analysis!Druckbereich</vt:lpstr>
      <vt:lpstr>Conditions!Druckbereich</vt:lpstr>
      <vt:lpstr>Information!Druckbereich</vt:lpstr>
      <vt:lpstr>NOx_CO_HCHO!Druckbereich</vt:lpstr>
      <vt:lpstr>SO2_ETX_C!Druckbereich</vt:lpstr>
      <vt:lpstr>spBearbeiter</vt:lpstr>
      <vt:lpstr>spBearbeiterDatum</vt:lpstr>
      <vt:lpstr>spDokumentenVerison</vt:lpstr>
      <vt:lpstr>spGenehmiger</vt:lpstr>
      <vt:lpstr>spGenehmigerDatum</vt:lpstr>
      <vt:lpstr>spPruefer</vt:lpstr>
      <vt:lpstr>spPrueferDatum</vt:lpstr>
    </vt:vector>
  </TitlesOfParts>
  <Company>HLNUG - I3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PT Gas</dc:title>
  <dc:subject>Results submission stack emission proficiency test HLNUG</dc:subject>
  <dc:creator>Cordes, Dr. Jens (HLNUG)</dc:creator>
  <cp:lastModifiedBy>Cordes, Dr. Jens (HLNUG)</cp:lastModifiedBy>
  <cp:lastPrinted>2015-02-05T13:43:59Z</cp:lastPrinted>
  <dcterms:created xsi:type="dcterms:W3CDTF">2012-10-22T08:51:02Z</dcterms:created>
  <dcterms:modified xsi:type="dcterms:W3CDTF">2025-10-29T08:47:45Z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0x0101002D5460FF05275E4B9DC060C0F68C65BB0600456C7FE2ADFC9040AA08E76AB7EDE734</vt:lpwstr>
  </property>
  <property fmtid="{D5CDD505-2E9C-101B-9397-08002B2CF9AE}" pid="3" name="Order">
    <vt:r8>252400</vt:r8>
  </property>
</Properties>
</file>