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hlugfasks002\4all.i3\070 Publikationen\Dateien Website\"/>
    </mc:Choice>
  </mc:AlternateContent>
  <bookViews>
    <workbookView xWindow="0" yWindow="0" windowWidth="28800" windowHeight="12300"/>
  </bookViews>
  <sheets>
    <sheet name="Submission" sheetId="3" r:id="rId1"/>
    <sheet name="DE" sheetId="4" state="hidden" r:id="rId2"/>
    <sheet name="ges" sheetId="1" state="hidden" r:id="rId3"/>
    <sheet name="data" sheetId="5" state="hidden" r:id="rId4"/>
    <sheet name="Metadaten" sheetId="6" state="hidden" r:id="rId5"/>
  </sheets>
  <definedNames>
    <definedName name="_xlnm.Print_Area" localSheetId="0">Submission!$A$4:$G$42</definedName>
    <definedName name="grubb">#REF!</definedName>
    <definedName name="Metall">#REF!</definedName>
    <definedName name="spBearbeiter">Metadaten!$C$4</definedName>
    <definedName name="spBearbeiterDatum">Metadaten!$C$5</definedName>
    <definedName name="spDokumentenVerison">Metadaten!$C$10</definedName>
    <definedName name="spGenehmiger">Metadaten!$C$8</definedName>
    <definedName name="spGenehmigerDatum">Metadaten!$C$9</definedName>
    <definedName name="spPruefer">Metadaten!$C$6</definedName>
    <definedName name="spPrueferDatum">Metadaten!$C$7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F3" i="5"/>
  <c r="B2" i="1"/>
  <c r="B58" i="3"/>
  <c r="O22" i="3"/>
  <c r="E17" i="3"/>
  <c r="E31" i="3" s="1"/>
  <c r="F9" i="1" s="1"/>
  <c r="F10" i="1" s="1"/>
  <c r="F11" i="1" s="1"/>
  <c r="F12" i="1" s="1"/>
  <c r="F13" i="1" s="1"/>
  <c r="F14" i="1" s="1"/>
  <c r="F15" i="1" s="1"/>
  <c r="O9" i="3"/>
  <c r="O10" i="3" s="1"/>
  <c r="O2" i="3"/>
  <c r="B47" i="3" s="1"/>
  <c r="P8" i="3"/>
  <c r="R22" i="3"/>
  <c r="R21" i="3"/>
  <c r="Q21" i="3"/>
  <c r="P21" i="3"/>
  <c r="P9" i="3"/>
  <c r="P22" i="3"/>
  <c r="P27" i="3" l="1"/>
  <c r="G10" i="1"/>
  <c r="G3" i="1"/>
  <c r="M17" i="1"/>
  <c r="I17" i="1" s="1"/>
  <c r="P26" i="3"/>
  <c r="G9" i="1"/>
  <c r="G2" i="1"/>
  <c r="H2" i="1"/>
  <c r="H9" i="1"/>
  <c r="G21" i="3"/>
  <c r="F21" i="3"/>
  <c r="M2" i="1"/>
  <c r="I2" i="1" s="1"/>
  <c r="M3" i="1"/>
  <c r="I3" i="1" s="1"/>
  <c r="G22" i="3"/>
  <c r="F22" i="3"/>
  <c r="M16" i="1"/>
  <c r="I16" i="1" s="1"/>
  <c r="O11" i="3"/>
  <c r="C19" i="3"/>
  <c r="C33" i="3" s="1"/>
  <c r="I4" i="3"/>
  <c r="F18" i="3"/>
  <c r="F32" i="3" s="1"/>
  <c r="B26" i="3"/>
  <c r="B27" i="3"/>
  <c r="B28" i="3"/>
  <c r="B3" i="1"/>
  <c r="I1" i="3"/>
  <c r="B5" i="3"/>
  <c r="B25" i="3"/>
  <c r="I28" i="3"/>
  <c r="I42" i="3" s="1"/>
  <c r="A23" i="3"/>
  <c r="A37" i="3" s="1"/>
  <c r="B42" i="3"/>
  <c r="F2" i="3"/>
  <c r="C8" i="3"/>
  <c r="I10" i="3"/>
  <c r="B14" i="3"/>
  <c r="A21" i="3"/>
  <c r="A35" i="3" s="1"/>
  <c r="B22" i="3"/>
  <c r="B23" i="3"/>
  <c r="I26" i="3"/>
  <c r="I40" i="3" s="1"/>
  <c r="I27" i="3"/>
  <c r="I41" i="3" s="1"/>
  <c r="O49" i="3"/>
  <c r="F2" i="1"/>
  <c r="B2" i="3"/>
  <c r="B7" i="3"/>
  <c r="C10" i="3"/>
  <c r="B13" i="3"/>
  <c r="D19" i="3"/>
  <c r="D33" i="3" s="1"/>
  <c r="B24" i="3"/>
  <c r="B51" i="3"/>
  <c r="I2" i="3"/>
  <c r="I8" i="3"/>
  <c r="B17" i="3"/>
  <c r="B21" i="3"/>
  <c r="B55" i="3"/>
  <c r="B4" i="3"/>
  <c r="O23" i="3"/>
  <c r="B31" i="3"/>
  <c r="C9" i="3"/>
  <c r="C11" i="3"/>
  <c r="F17" i="3"/>
  <c r="F4" i="3"/>
  <c r="I9" i="3"/>
  <c r="I11" i="3"/>
  <c r="E18" i="3"/>
  <c r="E32" i="3" s="1"/>
  <c r="I21" i="3"/>
  <c r="I35" i="3" s="1"/>
  <c r="F31" i="3"/>
  <c r="P10" i="3"/>
  <c r="P11" i="3"/>
  <c r="Q22" i="3"/>
  <c r="H3" i="1" l="1"/>
  <c r="H10" i="1"/>
  <c r="B53" i="3"/>
  <c r="B49" i="3" s="1"/>
  <c r="C2" i="1"/>
  <c r="M18" i="1"/>
  <c r="I18" i="1" s="1"/>
  <c r="J3" i="1"/>
  <c r="B36" i="3"/>
  <c r="J10" i="1" s="1"/>
  <c r="J4" i="1"/>
  <c r="B37" i="3"/>
  <c r="J11" i="1" s="1"/>
  <c r="J7" i="1"/>
  <c r="B40" i="3"/>
  <c r="J14" i="1" s="1"/>
  <c r="J6" i="1"/>
  <c r="B39" i="3"/>
  <c r="J13" i="1" s="1"/>
  <c r="G7" i="1"/>
  <c r="G14" i="1"/>
  <c r="F16" i="1"/>
  <c r="F17" i="1" s="1"/>
  <c r="F18" i="1" s="1"/>
  <c r="F3" i="1"/>
  <c r="F4" i="1" s="1"/>
  <c r="F5" i="1" s="1"/>
  <c r="F6" i="1" s="1"/>
  <c r="F7" i="1" s="1"/>
  <c r="F8" i="1" s="1"/>
  <c r="B35" i="3"/>
  <c r="J9" i="1" s="1"/>
  <c r="J2" i="1"/>
  <c r="B4" i="1"/>
  <c r="O24" i="3"/>
  <c r="B38" i="3"/>
  <c r="J12" i="1" s="1"/>
  <c r="J5" i="1"/>
  <c r="B41" i="3"/>
  <c r="J15" i="1" s="1"/>
  <c r="J8" i="1"/>
  <c r="G15" i="1"/>
  <c r="G8" i="1"/>
  <c r="R23" i="3"/>
  <c r="P23" i="3"/>
  <c r="Q23" i="3"/>
  <c r="H4" i="1" l="1"/>
  <c r="H11" i="1"/>
  <c r="G4" i="1"/>
  <c r="G11" i="1"/>
  <c r="G23" i="3"/>
  <c r="F23" i="3"/>
  <c r="M4" i="1"/>
  <c r="I4" i="1" s="1"/>
  <c r="O25" i="3"/>
  <c r="B5" i="1"/>
  <c r="C3" i="1"/>
  <c r="A2" i="1"/>
  <c r="P24" i="3"/>
  <c r="R24" i="3"/>
  <c r="Q24" i="3"/>
  <c r="H5" i="1" l="1"/>
  <c r="H12" i="1"/>
  <c r="G24" i="3"/>
  <c r="M5" i="1"/>
  <c r="I5" i="1" s="1"/>
  <c r="F24" i="3"/>
  <c r="G5" i="1"/>
  <c r="G12" i="1"/>
  <c r="C4" i="1"/>
  <c r="A3" i="1"/>
  <c r="B6" i="1"/>
  <c r="O26" i="3"/>
  <c r="P25" i="3"/>
  <c r="R25" i="3"/>
  <c r="Q25" i="3"/>
  <c r="H6" i="1" l="1"/>
  <c r="H13" i="1"/>
  <c r="Q26" i="3"/>
  <c r="G25" i="3"/>
  <c r="M6" i="1"/>
  <c r="I6" i="1" s="1"/>
  <c r="F25" i="3"/>
  <c r="G6" i="1"/>
  <c r="G13" i="1"/>
  <c r="C5" i="1"/>
  <c r="A4" i="1"/>
  <c r="O27" i="3"/>
  <c r="B7" i="1"/>
  <c r="R26" i="3"/>
  <c r="G26" i="3" l="1"/>
  <c r="F26" i="3"/>
  <c r="M7" i="1"/>
  <c r="I7" i="1" s="1"/>
  <c r="O28" i="3"/>
  <c r="H14" i="1"/>
  <c r="Q27" i="3"/>
  <c r="H7" i="1"/>
  <c r="B9" i="1"/>
  <c r="B8" i="1"/>
  <c r="C6" i="1"/>
  <c r="A5" i="1"/>
  <c r="R27" i="3"/>
  <c r="M8" i="1" l="1"/>
  <c r="I8" i="1" s="1"/>
  <c r="G27" i="3"/>
  <c r="F27" i="3"/>
  <c r="O35" i="3"/>
  <c r="C7" i="1"/>
  <c r="A6" i="1"/>
  <c r="H8" i="1"/>
  <c r="H15" i="1"/>
  <c r="B10" i="1"/>
  <c r="Q28" i="3"/>
  <c r="P28" i="3"/>
  <c r="O36" i="3" l="1"/>
  <c r="B11" i="1"/>
  <c r="C9" i="1"/>
  <c r="C8" i="1"/>
  <c r="A8" i="1" s="1"/>
  <c r="A7" i="1"/>
  <c r="R35" i="3"/>
  <c r="P35" i="3"/>
  <c r="Q35" i="3"/>
  <c r="P40" i="3" l="1"/>
  <c r="G35" i="3"/>
  <c r="F35" i="3"/>
  <c r="M9" i="1"/>
  <c r="I9" i="1" s="1"/>
  <c r="B12" i="1"/>
  <c r="C10" i="1"/>
  <c r="A9" i="1"/>
  <c r="O37" i="3"/>
  <c r="R36" i="3"/>
  <c r="Q36" i="3"/>
  <c r="P36" i="3"/>
  <c r="P41" i="3" l="1"/>
  <c r="G36" i="3"/>
  <c r="M10" i="1"/>
  <c r="I10" i="1" s="1"/>
  <c r="F36" i="3"/>
  <c r="B13" i="1"/>
  <c r="C11" i="1"/>
  <c r="A10" i="1"/>
  <c r="O38" i="3"/>
  <c r="P37" i="3"/>
  <c r="R37" i="3"/>
  <c r="Q37" i="3"/>
  <c r="M11" i="1" l="1"/>
  <c r="I11" i="1" s="1"/>
  <c r="G37" i="3"/>
  <c r="F37" i="3"/>
  <c r="B14" i="1"/>
  <c r="C12" i="1"/>
  <c r="A11" i="1"/>
  <c r="O39" i="3"/>
  <c r="R38" i="3"/>
  <c r="Q38" i="3"/>
  <c r="P38" i="3"/>
  <c r="G38" i="3" l="1"/>
  <c r="F38" i="3"/>
  <c r="M12" i="1"/>
  <c r="I12" i="1" s="1"/>
  <c r="C13" i="1"/>
  <c r="A12" i="1"/>
  <c r="B16" i="1"/>
  <c r="B15" i="1"/>
  <c r="O40" i="3"/>
  <c r="P39" i="3"/>
  <c r="R39" i="3"/>
  <c r="Q39" i="3"/>
  <c r="Q40" i="3" l="1"/>
  <c r="Q41" i="3" s="1"/>
  <c r="G39" i="3"/>
  <c r="F39" i="3"/>
  <c r="M13" i="1"/>
  <c r="I13" i="1" s="1"/>
  <c r="B17" i="1"/>
  <c r="C14" i="1"/>
  <c r="A13" i="1"/>
  <c r="O41" i="3"/>
  <c r="R40" i="3"/>
  <c r="G40" i="3" l="1"/>
  <c r="M14" i="1"/>
  <c r="I14" i="1" s="1"/>
  <c r="F40" i="3"/>
  <c r="C16" i="1"/>
  <c r="C15" i="1"/>
  <c r="A15" i="1" s="1"/>
  <c r="A14" i="1"/>
  <c r="B18" i="1"/>
  <c r="O42" i="3"/>
  <c r="R41" i="3"/>
  <c r="G41" i="3" l="1"/>
  <c r="M15" i="1"/>
  <c r="I15" i="1" s="1"/>
  <c r="F41" i="3"/>
  <c r="C17" i="1"/>
  <c r="A16" i="1"/>
  <c r="Q42" i="3"/>
  <c r="P42" i="3"/>
  <c r="C18" i="1" l="1"/>
  <c r="A18" i="1" s="1"/>
  <c r="A17" i="1"/>
</calcChain>
</file>

<file path=xl/sharedStrings.xml><?xml version="1.0" encoding="utf-8"?>
<sst xmlns="http://schemas.openxmlformats.org/spreadsheetml/2006/main" count="157" uniqueCount="123">
  <si>
    <t>Sprachauswahl:</t>
  </si>
  <si>
    <t>RV-Termine:</t>
  </si>
  <si>
    <t>Deutsch</t>
  </si>
  <si>
    <t xml:space="preserve"> </t>
  </si>
  <si>
    <t>English</t>
  </si>
  <si>
    <t>24K1</t>
  </si>
  <si>
    <t>24K2</t>
  </si>
  <si>
    <t>Tag</t>
  </si>
  <si>
    <t>Englisch</t>
  </si>
  <si>
    <t>Language:</t>
  </si>
  <si>
    <t>Sprache:</t>
  </si>
  <si>
    <t>Please click here to change the language setting to English</t>
  </si>
  <si>
    <t>Bitte hier klicken, um die Sprache auf Deutsch zu ändern</t>
  </si>
  <si>
    <t xml:space="preserve">Ergebnisabgabe </t>
  </si>
  <si>
    <t>Submission of Results</t>
  </si>
  <si>
    <t>Ringversuch Partikelmessungen an Kaminöfen</t>
  </si>
  <si>
    <t>Proficiency Test Particle Measurements on Stoves</t>
  </si>
  <si>
    <t>Bitte füllen Sie alle grünen Felder aus!</t>
  </si>
  <si>
    <t>Please fill in all green fields!</t>
  </si>
  <si>
    <t>Hinweise zum Ausfüllen:</t>
  </si>
  <si>
    <t>Notes on filling in:</t>
  </si>
  <si>
    <t>Ringversuch:</t>
  </si>
  <si>
    <t>Proficiency Test:</t>
  </si>
  <si>
    <t>Bitte hier die Ringversuchsnummer auswählen.</t>
  </si>
  <si>
    <t>Please select your round number.</t>
  </si>
  <si>
    <t>Teilnehmer:</t>
  </si>
  <si>
    <t>Participant:</t>
  </si>
  <si>
    <t>E-Mail:</t>
  </si>
  <si>
    <t>e-mail:</t>
  </si>
  <si>
    <t>Firma/Organisation:</t>
  </si>
  <si>
    <t>company/organization:</t>
  </si>
  <si>
    <t>Bitte tragen Sie hier den Namen Ihrer Firma bzw. Ihrer Organisation etc. ein.</t>
  </si>
  <si>
    <t>Please enter the name of your company or organization.</t>
  </si>
  <si>
    <t>Standort des Labors:</t>
  </si>
  <si>
    <t>location/branch (city):</t>
  </si>
  <si>
    <t>Bitte tragen Sie hier den Ort ein, an dem Ihr Labor seinen Standort hat (nicht den Ort des Ringversuchs).</t>
  </si>
  <si>
    <t>Please enter the city, where the participating staff and laboratory are located.</t>
  </si>
  <si>
    <t>ID-Code:</t>
  </si>
  <si>
    <t>ID-code:</t>
  </si>
  <si>
    <t>Bitte tragen Sie hier Ihren 4-stelligen ID-Code ein. Sie finden den Code in Ihrer Einladung zum Ringversuch.</t>
  </si>
  <si>
    <t>Please enter your 4-digit ID-code. You can find this code in the invitation letter for the proficiency test.</t>
  </si>
  <si>
    <t>Ihre Messergebnisse:</t>
  </si>
  <si>
    <t>Your measurement results:</t>
  </si>
  <si>
    <t>Alle Messergebnisse sind bezogen auf den Normzustand, trocken (273 K und 1013 hPa) ohne Umrechnung auf die Bezugssauerstoffkonzentration anzugeben.</t>
  </si>
  <si>
    <t>All measurement results must relate to normal conditions, dry (273 K, 1013 hPa) and are submitted without conversion to the reference oxygen concentration.</t>
  </si>
  <si>
    <t>Messtag</t>
  </si>
  <si>
    <t>Measurement day</t>
  </si>
  <si>
    <t>Abbrand</t>
  </si>
  <si>
    <t>combustion process</t>
  </si>
  <si>
    <t>Anbrand-phase</t>
  </si>
  <si>
    <t>ignition phase</t>
  </si>
  <si>
    <t>Nennlastphase</t>
  </si>
  <si>
    <t>nominal load phase</t>
  </si>
  <si>
    <t>Teillast-phase</t>
  </si>
  <si>
    <t>partial load phase</t>
  </si>
  <si>
    <t>Partikelanzahl-konzentration</t>
  </si>
  <si>
    <t>particle number concentration</t>
  </si>
  <si>
    <t>Datum</t>
  </si>
  <si>
    <t>date</t>
  </si>
  <si>
    <t>Start</t>
  </si>
  <si>
    <t>start</t>
  </si>
  <si>
    <t>Ende</t>
  </si>
  <si>
    <t>end</t>
  </si>
  <si>
    <t>Bitte tragen Sie hier den Startzeitpunkt und den Endzeitpunkt Ihrer Messungen, sowie die für diesen Zeitraum jeweils ermittelte Partikelanzahlkonzentrationen ein.</t>
  </si>
  <si>
    <t>Please enter here the start time and the end time of your measurements, as well as the particle number concentrations determined for the respective period.</t>
  </si>
  <si>
    <t>Mittelwert über 5 Abbrände:</t>
  </si>
  <si>
    <t>Mean value for 5 combustion processes:</t>
  </si>
  <si>
    <t>Alternative Darstellungen dieser Messwerte [#/cm³]:</t>
  </si>
  <si>
    <t>alternative representations of these measurement values [#/cm³]:</t>
  </si>
  <si>
    <t>Wenn Sie alle Eingaben geprüft haben, schicken Sie diese Datei bitte per E-Mail an:</t>
  </si>
  <si>
    <t>After double-checking all entries, please send this file via e-mail to:</t>
  </si>
  <si>
    <t>Bitte verwenden Sie dabei folgenden Betreff, um eine automatische Eingangsbestätigung zu erhalten:</t>
  </si>
  <si>
    <t>Please use the following subject for your e-mail to receive an automated confirmation of receipt:</t>
  </si>
  <si>
    <t>Wenn Sie auf die E-Mail-Adresse oben klicken, wird dieser Betreff automatisch übernommen.
Bitte vergessen Sie nicht, diese Datei vor dem versenden als Anhang hinzuzufügen!</t>
  </si>
  <si>
    <t>If you click on the e-mail address above, this subject will be automatically adopted.
Please do not forget to add this file as an attachment before sending!</t>
  </si>
  <si>
    <t>(Mittwoch)</t>
  </si>
  <si>
    <t>(Wednesday)</t>
  </si>
  <si>
    <t>(Donnerstag)</t>
  </si>
  <si>
    <t>(Thursday)</t>
  </si>
  <si>
    <t>An diese Email-Adresse wird eine Eingangsbestätigung gesendet.</t>
  </si>
  <si>
    <t>A confirmation of receipt will be sent to this email address.</t>
  </si>
  <si>
    <t>Die Messungen wurden durchgeführt von:</t>
  </si>
  <si>
    <t>The measurements were carried out by:</t>
  </si>
  <si>
    <t>Bitte tragen Sie hier die Namen der Personen ein, die die Messungen in Kassel durchgeführt haben.</t>
  </si>
  <si>
    <t>Please enter here the names of the personnel that performed the measurements in Kassel.</t>
  </si>
  <si>
    <t>Achtung: Mittelwert über den gesamten Messzeitraum, nicht Mittelwert der 5 Einzelwerte zu den Abbränden!</t>
  </si>
  <si>
    <t>Attention: Mean value for the complete measuring period, not average of the 5 values for the individual combustion processes!</t>
  </si>
  <si>
    <t>Abbrand bei Nennlast ohne Elektrofilter</t>
  </si>
  <si>
    <t>Combustion process with nominal load and electrofilter turned off</t>
  </si>
  <si>
    <t>### Bitte vergessen Sie nicht, die Excel-Datei mit Ihren Messergebnissen anzuhängen. ###</t>
  </si>
  <si>
    <t>### Please do not forget to attach the Excel-file with your measurement results. ###</t>
  </si>
  <si>
    <t>Kombiname</t>
  </si>
  <si>
    <t>RV</t>
  </si>
  <si>
    <t>IDCode</t>
  </si>
  <si>
    <t>MessungNr</t>
  </si>
  <si>
    <t>Komponente</t>
  </si>
  <si>
    <t>MessungVon</t>
  </si>
  <si>
    <t>MessungBis</t>
  </si>
  <si>
    <t>Konzentration</t>
  </si>
  <si>
    <t>MessungNr2</t>
  </si>
  <si>
    <t>Kontrolle Spaltenname</t>
  </si>
  <si>
    <t>Konzentration2</t>
  </si>
  <si>
    <t>PN</t>
  </si>
  <si>
    <t>IFN</t>
  </si>
  <si>
    <t>ISO</t>
  </si>
  <si>
    <t>IEM</t>
  </si>
  <si>
    <t>&lt;–</t>
  </si>
  <si>
    <t>D</t>
  </si>
  <si>
    <t>[#/cm³]</t>
  </si>
  <si>
    <t>C</t>
  </si>
  <si>
    <t>E</t>
  </si>
  <si>
    <t>Variable</t>
  </si>
  <si>
    <t>Wert</t>
  </si>
  <si>
    <t>spBearbeiter</t>
  </si>
  <si>
    <t>Cordes, Dr. Jens (HLNUG)</t>
  </si>
  <si>
    <t>spBearbeiterDatum</t>
  </si>
  <si>
    <t>spPruefer</t>
  </si>
  <si>
    <t>Hagelstein, Dr. Georg (HLNUG)</t>
  </si>
  <si>
    <t>spPrueferDatum</t>
  </si>
  <si>
    <t>spGenehmiger</t>
  </si>
  <si>
    <t>spGenehmigerDatum</t>
  </si>
  <si>
    <t>spDokumentenVersion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</si>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</sst>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9"/>
      <color theme="0" tint="-0.499984740745262"/>
      <name val="Calibri"/>
      <family val="2"/>
      <scheme val="minor"/>
    </font>
    <font>
      <b/>
      <u/>
      <sz val="28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/>
    <xf numFmtId="0" fontId="11" fillId="0" borderId="0"/>
    <xf numFmtId="0" fontId="1" fillId="0" borderId="0"/>
  </cellStyleXfs>
  <cellXfs count="90">
    <xf numFmtId="0" fontId="2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4" fontId="3" fillId="0" borderId="0" xfId="0" applyNumberFormat="1" applyFont="1" applyFill="1" applyBorder="1"/>
    <xf numFmtId="0" fontId="3" fillId="0" borderId="0" xfId="0" applyFont="1" applyFill="1" applyBorder="1" applyAlignment="1">
      <alignment horizontal="right" vertical="center"/>
    </xf>
    <xf numFmtId="164" fontId="3" fillId="3" borderId="2" xfId="1" applyNumberFormat="1" applyFont="1" applyFill="1" applyBorder="1" applyAlignment="1">
      <alignment vertical="center" shrinkToFit="1"/>
    </xf>
    <xf numFmtId="0" fontId="3" fillId="4" borderId="6" xfId="0" applyFont="1" applyFill="1" applyBorder="1" applyAlignment="1">
      <alignment vertical="center" wrapText="1"/>
    </xf>
    <xf numFmtId="0" fontId="3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14" fontId="7" fillId="4" borderId="9" xfId="0" applyNumberFormat="1" applyFont="1" applyFill="1" applyBorder="1" applyAlignment="1">
      <alignment horizontal="left" vertical="center"/>
    </xf>
    <xf numFmtId="0" fontId="3" fillId="4" borderId="10" xfId="0" applyFont="1" applyFill="1" applyBorder="1" applyAlignment="1">
      <alignment vertical="center"/>
    </xf>
    <xf numFmtId="14" fontId="3" fillId="4" borderId="9" xfId="0" applyNumberFormat="1" applyFont="1" applyFill="1" applyBorder="1" applyAlignment="1">
      <alignment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2" fontId="12" fillId="0" borderId="0" xfId="0" applyNumberFormat="1" applyFont="1" applyFill="1" applyBorder="1"/>
    <xf numFmtId="0" fontId="12" fillId="0" borderId="0" xfId="0" applyFont="1" applyFill="1" applyBorder="1" applyAlignment="1">
      <alignment horizontal="center" shrinkToFit="1"/>
    </xf>
    <xf numFmtId="0" fontId="12" fillId="0" borderId="0" xfId="0" applyFont="1" applyFill="1" applyBorder="1" applyAlignment="1">
      <alignment horizontal="center"/>
    </xf>
    <xf numFmtId="1" fontId="3" fillId="0" borderId="0" xfId="0" applyNumberFormat="1" applyFont="1" applyFill="1" applyBorder="1"/>
    <xf numFmtId="11" fontId="3" fillId="3" borderId="2" xfId="0" applyNumberFormat="1" applyFont="1" applyFill="1" applyBorder="1" applyAlignment="1">
      <alignment horizontal="right" vertical="center"/>
    </xf>
    <xf numFmtId="20" fontId="3" fillId="0" borderId="0" xfId="0" applyNumberFormat="1" applyFont="1" applyFill="1" applyBorder="1"/>
    <xf numFmtId="49" fontId="3" fillId="0" borderId="0" xfId="0" applyNumberFormat="1" applyFont="1" applyFill="1" applyBorder="1"/>
    <xf numFmtId="0" fontId="5" fillId="0" borderId="1" xfId="0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14" fontId="4" fillId="0" borderId="1" xfId="0" applyNumberFormat="1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2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4" borderId="12" xfId="0" applyFont="1" applyFill="1" applyBorder="1"/>
    <xf numFmtId="0" fontId="3" fillId="4" borderId="11" xfId="0" applyFont="1" applyFill="1" applyBorder="1"/>
    <xf numFmtId="0" fontId="3" fillId="4" borderId="13" xfId="0" applyFont="1" applyFill="1" applyBorder="1"/>
    <xf numFmtId="0" fontId="3" fillId="5" borderId="0" xfId="0" applyFont="1" applyFill="1" applyBorder="1"/>
    <xf numFmtId="0" fontId="9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8" fillId="5" borderId="0" xfId="0" applyFont="1" applyFill="1" applyBorder="1"/>
    <xf numFmtId="0" fontId="3" fillId="5" borderId="0" xfId="0" applyFont="1" applyFill="1" applyBorder="1" applyAlignment="1">
      <alignment horizontal="right" vertical="center"/>
    </xf>
    <xf numFmtId="0" fontId="5" fillId="5" borderId="0" xfId="0" applyFont="1" applyFill="1" applyBorder="1"/>
    <xf numFmtId="0" fontId="9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49" fontId="3" fillId="5" borderId="0" xfId="0" applyNumberFormat="1" applyFont="1" applyFill="1" applyBorder="1" applyAlignment="1">
      <alignment vertical="center"/>
    </xf>
    <xf numFmtId="1" fontId="3" fillId="5" borderId="0" xfId="0" applyNumberFormat="1" applyFont="1" applyFill="1" applyBorder="1" applyAlignment="1">
      <alignment vertical="center"/>
    </xf>
    <xf numFmtId="0" fontId="3" fillId="5" borderId="11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vertical="top" wrapText="1"/>
    </xf>
    <xf numFmtId="20" fontId="3" fillId="5" borderId="0" xfId="0" applyNumberFormat="1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right"/>
    </xf>
    <xf numFmtId="0" fontId="13" fillId="5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3" fillId="5" borderId="0" xfId="0" applyFont="1" applyFill="1" applyBorder="1"/>
    <xf numFmtId="0" fontId="3" fillId="4" borderId="6" xfId="0" applyFont="1" applyFill="1" applyBorder="1" applyAlignment="1">
      <alignment vertical="center" wrapText="1"/>
    </xf>
    <xf numFmtId="11" fontId="3" fillId="3" borderId="2" xfId="0" applyNumberFormat="1" applyFont="1" applyFill="1" applyBorder="1" applyAlignment="1">
      <alignment horizontal="right" vertical="center"/>
    </xf>
    <xf numFmtId="164" fontId="3" fillId="3" borderId="2" xfId="1" applyNumberFormat="1" applyFont="1" applyFill="1" applyBorder="1" applyAlignment="1">
      <alignment vertical="center" shrinkToFit="1"/>
    </xf>
    <xf numFmtId="0" fontId="3" fillId="5" borderId="0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top" wrapText="1"/>
    </xf>
    <xf numFmtId="20" fontId="3" fillId="5" borderId="0" xfId="0" applyNumberFormat="1" applyFont="1" applyFill="1" applyBorder="1" applyAlignment="1">
      <alignment vertical="center" wrapText="1"/>
    </xf>
    <xf numFmtId="0" fontId="4" fillId="0" borderId="0" xfId="0" applyFont="1" applyFill="1" applyBorder="1"/>
    <xf numFmtId="0" fontId="4" fillId="5" borderId="0" xfId="0" applyFont="1" applyFill="1" applyBorder="1"/>
    <xf numFmtId="0" fontId="2" fillId="0" borderId="0" xfId="0" applyFont="1" applyFill="1" applyBorder="1"/>
    <xf numFmtId="0" fontId="3" fillId="4" borderId="0" xfId="0" applyFont="1" applyFill="1" applyBorder="1" applyAlignment="1">
      <alignment horizontal="left" vertical="top" wrapText="1"/>
    </xf>
    <xf numFmtId="0" fontId="14" fillId="0" borderId="0" xfId="2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center" vertical="center" textRotation="180" wrapText="1"/>
    </xf>
    <xf numFmtId="0" fontId="3" fillId="4" borderId="5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4" xfId="0" applyNumberFormat="1" applyFont="1" applyFill="1" applyBorder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0" fontId="10" fillId="5" borderId="0" xfId="0" applyFont="1" applyFill="1" applyBorder="1" applyAlignment="1">
      <alignment horizontal="left" vertical="top" wrapText="1"/>
    </xf>
  </cellXfs>
  <cellStyles count="4">
    <cellStyle name="Komma" xfId="1" builtinId="3"/>
    <cellStyle name="Link" xfId="2" builtinId="8"/>
    <cellStyle name="Normal" xfId="3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tabSelected="1" zoomScaleNormal="100" zoomScaleSheetLayoutView="85" workbookViewId="0">
      <selection activeCell="G2" sqref="G2"/>
    </sheetView>
  </sheetViews>
  <sheetFormatPr baseColWidth="10" defaultRowHeight="15" x14ac:dyDescent="0.25"/>
  <cols>
    <col min="1" max="1" width="5.7109375" customWidth="1"/>
    <col min="3" max="4" width="11.85546875" customWidth="1"/>
    <col min="5" max="7" width="20" customWidth="1"/>
    <col min="8" max="8" width="3.85546875" style="6" customWidth="1"/>
    <col min="9" max="14" width="11.42578125" style="13" customWidth="1"/>
    <col min="15" max="15" width="11.42578125" style="13" hidden="1" customWidth="1"/>
    <col min="16" max="17" width="15.140625" style="13" hidden="1" customWidth="1"/>
    <col min="18" max="18" width="12" style="13" hidden="1" customWidth="1"/>
    <col min="19" max="20" width="11.42578125" customWidth="1"/>
  </cols>
  <sheetData>
    <row r="1" spans="1:23" x14ac:dyDescent="0.25">
      <c r="A1" s="41"/>
      <c r="B1" s="41"/>
      <c r="C1" s="41"/>
      <c r="D1" s="41"/>
      <c r="E1" s="41"/>
      <c r="F1" s="41"/>
      <c r="G1" s="41"/>
      <c r="H1" s="45"/>
      <c r="I1" s="47" t="str">
        <f ca="1">OFFSET(DE!B7,,O2)</f>
        <v>Hinweise zum Ausfüllen:</v>
      </c>
      <c r="J1" s="48"/>
      <c r="K1" s="48"/>
      <c r="L1" s="48"/>
      <c r="M1" s="48"/>
      <c r="N1" s="48"/>
      <c r="O1" s="48"/>
      <c r="P1" s="48"/>
      <c r="Q1" s="48"/>
      <c r="R1" s="48"/>
      <c r="S1" s="41"/>
      <c r="T1" s="41"/>
      <c r="U1" s="41"/>
      <c r="V1" s="41"/>
      <c r="W1" s="41"/>
    </row>
    <row r="2" spans="1:23" x14ac:dyDescent="0.25">
      <c r="A2" s="41"/>
      <c r="B2" s="42" t="str">
        <f ca="1">OFFSET(DE!B6,,O2)</f>
        <v>Bitte füllen Sie alle grünen Felder aus!</v>
      </c>
      <c r="C2" s="41"/>
      <c r="D2" s="41"/>
      <c r="E2" s="41"/>
      <c r="F2" s="43" t="str">
        <f ca="1">OFFSET(DE!B2,,O2)</f>
        <v>Language:</v>
      </c>
      <c r="G2" s="33" t="s">
        <v>2</v>
      </c>
      <c r="H2" s="45" t="s">
        <v>106</v>
      </c>
      <c r="I2" s="49" t="str">
        <f ca="1">OFFSET(DE!B3,,O2)</f>
        <v>Please click here to change the language setting to English</v>
      </c>
      <c r="J2" s="48"/>
      <c r="K2" s="48"/>
      <c r="L2" s="48"/>
      <c r="M2" s="48"/>
      <c r="N2" s="48"/>
      <c r="O2" s="48">
        <f>VLOOKUP(G2,data!A2:B3,2,0)</f>
        <v>0</v>
      </c>
      <c r="P2" s="48"/>
      <c r="Q2" s="48"/>
      <c r="R2" s="48"/>
      <c r="S2" s="41"/>
      <c r="T2" s="41"/>
      <c r="U2" s="41"/>
      <c r="V2" s="41"/>
      <c r="W2" s="41"/>
    </row>
    <row r="3" spans="1:23" x14ac:dyDescent="0.25">
      <c r="A3" s="41"/>
      <c r="B3" s="41"/>
      <c r="C3" s="41"/>
      <c r="D3" s="41"/>
      <c r="E3" s="41"/>
      <c r="F3" s="41"/>
      <c r="H3" s="45"/>
      <c r="I3" s="48"/>
      <c r="J3" s="48"/>
      <c r="K3" s="48"/>
      <c r="L3" s="48"/>
      <c r="M3" s="48"/>
      <c r="N3" s="48"/>
      <c r="O3" s="48"/>
      <c r="P3" s="48"/>
      <c r="Q3" s="48"/>
      <c r="R3" s="48"/>
      <c r="S3" s="41"/>
      <c r="T3" s="41"/>
      <c r="U3" s="41"/>
      <c r="V3" s="41"/>
      <c r="W3" s="41"/>
    </row>
    <row r="4" spans="1:23" ht="21" x14ac:dyDescent="0.35">
      <c r="A4" s="41"/>
      <c r="B4" s="44" t="str">
        <f ca="1">OFFSET(DE!B4,,O2)</f>
        <v xml:space="preserve">Ergebnisabgabe </v>
      </c>
      <c r="C4" s="41"/>
      <c r="D4" s="41"/>
      <c r="E4" s="41"/>
      <c r="F4" s="45" t="str">
        <f ca="1">OFFSET(DE!B8,,O2)</f>
        <v>Ringversuch:</v>
      </c>
      <c r="G4" s="34"/>
      <c r="H4" s="45" t="s">
        <v>106</v>
      </c>
      <c r="I4" s="48" t="str">
        <f ca="1">OFFSET(DE!B9,,O2)</f>
        <v>Bitte hier die Ringversuchsnummer auswählen.</v>
      </c>
      <c r="J4" s="48"/>
      <c r="K4" s="48"/>
      <c r="L4" s="48"/>
      <c r="M4" s="48"/>
      <c r="N4" s="48"/>
      <c r="O4" s="48"/>
      <c r="P4" s="48"/>
      <c r="Q4" s="48"/>
      <c r="R4" s="48"/>
      <c r="S4" s="41"/>
      <c r="T4" s="41"/>
      <c r="U4" s="41"/>
      <c r="V4" s="41"/>
      <c r="W4" s="41"/>
    </row>
    <row r="5" spans="1:23" x14ac:dyDescent="0.25">
      <c r="A5" s="41"/>
      <c r="B5" s="41" t="str">
        <f ca="1">OFFSET(DE!B5,,O2)</f>
        <v>Ringversuch Partikelmessungen an Kaminöfen</v>
      </c>
      <c r="C5" s="41"/>
      <c r="D5" s="41"/>
      <c r="E5" s="41"/>
      <c r="F5" s="41"/>
      <c r="H5" s="45"/>
      <c r="I5" s="48"/>
      <c r="J5" s="48"/>
      <c r="K5" s="48"/>
      <c r="L5" s="48"/>
      <c r="M5" s="48"/>
      <c r="N5" s="48"/>
      <c r="O5" s="48"/>
      <c r="P5" s="48"/>
      <c r="Q5" s="48"/>
      <c r="R5" s="48"/>
      <c r="S5" s="41"/>
      <c r="T5" s="41"/>
      <c r="U5" s="41"/>
      <c r="V5" s="41"/>
      <c r="W5" s="41"/>
    </row>
    <row r="6" spans="1:23" x14ac:dyDescent="0.25">
      <c r="A6" s="41"/>
      <c r="B6" s="41"/>
      <c r="C6" s="41"/>
      <c r="D6" s="41"/>
      <c r="E6" s="41"/>
      <c r="F6" s="41"/>
      <c r="G6" s="41"/>
      <c r="H6" s="45"/>
      <c r="I6" s="48"/>
      <c r="J6" s="48"/>
      <c r="K6" s="48"/>
      <c r="L6" s="48"/>
      <c r="M6" s="48"/>
      <c r="N6" s="48"/>
      <c r="O6" s="48"/>
      <c r="P6" s="48"/>
      <c r="Q6" s="48"/>
      <c r="R6" s="48"/>
      <c r="S6" s="41"/>
      <c r="T6" s="41"/>
      <c r="U6" s="41"/>
      <c r="V6" s="41"/>
      <c r="W6" s="41"/>
    </row>
    <row r="7" spans="1:23" x14ac:dyDescent="0.25">
      <c r="A7" s="41"/>
      <c r="B7" s="46" t="str">
        <f ca="1">OFFSET(DE!B10,,O2)</f>
        <v>Teilnehmer:</v>
      </c>
      <c r="C7" s="41"/>
      <c r="D7" s="41"/>
      <c r="E7" s="41"/>
      <c r="F7" s="41"/>
      <c r="H7" s="45"/>
      <c r="I7" s="48"/>
      <c r="J7" s="48"/>
      <c r="K7" s="48"/>
      <c r="L7" s="48"/>
      <c r="M7" s="48"/>
      <c r="N7" s="48"/>
      <c r="O7" s="48"/>
      <c r="P7" s="48" t="s">
        <v>107</v>
      </c>
      <c r="Q7" s="48"/>
      <c r="R7" s="48"/>
      <c r="S7" s="41"/>
      <c r="T7" s="41"/>
      <c r="U7" s="41"/>
      <c r="V7" s="41"/>
      <c r="W7" s="41"/>
    </row>
    <row r="8" spans="1:23" x14ac:dyDescent="0.25">
      <c r="A8" s="41"/>
      <c r="B8" s="41"/>
      <c r="C8" s="55" t="str">
        <f ca="1">OFFSET(DE!B12,,O2)</f>
        <v>Firma/Organisation:</v>
      </c>
      <c r="D8" s="86"/>
      <c r="E8" s="87"/>
      <c r="F8" s="87"/>
      <c r="G8" s="88"/>
      <c r="H8" s="45" t="s">
        <v>106</v>
      </c>
      <c r="I8" s="48" t="str">
        <f ca="1">OFFSET(DE!B13,,O2)</f>
        <v>Bitte tragen Sie hier den Namen Ihrer Firma bzw. Ihrer Organisation etc. ein.</v>
      </c>
      <c r="J8" s="48"/>
      <c r="K8" s="48"/>
      <c r="L8" s="48"/>
      <c r="M8" s="48"/>
      <c r="N8" s="48"/>
      <c r="O8" s="48">
        <v>8</v>
      </c>
      <c r="P8" s="50">
        <f ca="1">INDIRECT(P$7&amp;$O8)</f>
        <v>0</v>
      </c>
      <c r="Q8" s="48"/>
      <c r="R8" s="48"/>
      <c r="S8" s="41"/>
      <c r="T8" s="41"/>
      <c r="U8" s="41"/>
      <c r="V8" s="41"/>
      <c r="W8" s="41"/>
    </row>
    <row r="9" spans="1:23" x14ac:dyDescent="0.25">
      <c r="A9" s="41"/>
      <c r="B9" s="41"/>
      <c r="C9" s="55" t="str">
        <f ca="1">OFFSET(DE!B14,,O2)</f>
        <v>Standort des Labors:</v>
      </c>
      <c r="D9" s="86"/>
      <c r="E9" s="87"/>
      <c r="F9" s="87"/>
      <c r="G9" s="88"/>
      <c r="H9" s="45" t="s">
        <v>106</v>
      </c>
      <c r="I9" s="48" t="str">
        <f ca="1">OFFSET(DE!B15,,O2)</f>
        <v>Bitte tragen Sie hier den Ort ein, an dem Ihr Labor seinen Standort hat (nicht den Ort des Ringversuchs).</v>
      </c>
      <c r="J9" s="48"/>
      <c r="K9" s="48"/>
      <c r="L9" s="48"/>
      <c r="M9" s="48"/>
      <c r="N9" s="48"/>
      <c r="O9" s="48">
        <f>O8+1</f>
        <v>9</v>
      </c>
      <c r="P9" s="50">
        <f ca="1">INDIRECT(P$7&amp;$O9)</f>
        <v>0</v>
      </c>
      <c r="Q9" s="48"/>
      <c r="R9" s="48"/>
      <c r="S9" s="41"/>
      <c r="T9" s="41"/>
      <c r="U9" s="41"/>
      <c r="V9" s="41"/>
      <c r="W9" s="41"/>
    </row>
    <row r="10" spans="1:23" x14ac:dyDescent="0.25">
      <c r="A10" s="41"/>
      <c r="B10" s="41"/>
      <c r="C10" s="55" t="str">
        <f ca="1">OFFSET(DE!B11,,O2)</f>
        <v>E-Mail:</v>
      </c>
      <c r="D10" s="86"/>
      <c r="E10" s="87"/>
      <c r="F10" s="87"/>
      <c r="G10" s="88"/>
      <c r="H10" s="45" t="s">
        <v>106</v>
      </c>
      <c r="I10" s="48" t="str">
        <f ca="1">OFFSET(DE!B37,,O2)</f>
        <v>An diese Email-Adresse wird eine Eingangsbestätigung gesendet.</v>
      </c>
      <c r="J10" s="48"/>
      <c r="K10" s="48"/>
      <c r="L10" s="48"/>
      <c r="M10" s="48"/>
      <c r="N10" s="48"/>
      <c r="O10" s="48">
        <f t="shared" ref="O10:O11" si="0">O9+1</f>
        <v>10</v>
      </c>
      <c r="P10" s="50">
        <f ca="1">INDIRECT(P$7&amp;$O10)</f>
        <v>0</v>
      </c>
      <c r="Q10" s="48"/>
      <c r="R10" s="48"/>
      <c r="S10" s="41"/>
      <c r="T10" s="41"/>
      <c r="U10" s="41"/>
      <c r="V10" s="41"/>
      <c r="W10" s="41"/>
    </row>
    <row r="11" spans="1:23" x14ac:dyDescent="0.25">
      <c r="A11" s="41"/>
      <c r="B11" s="41"/>
      <c r="C11" s="55" t="str">
        <f ca="1">OFFSET(DE!B16,,O2)</f>
        <v>ID-Code:</v>
      </c>
      <c r="D11" s="35"/>
      <c r="E11" s="41"/>
      <c r="F11" s="41"/>
      <c r="G11" s="41"/>
      <c r="H11" s="45" t="s">
        <v>106</v>
      </c>
      <c r="I11" s="48" t="str">
        <f ca="1">OFFSET(DE!B17,,O2)</f>
        <v>Bitte tragen Sie hier Ihren 4-stelligen ID-Code ein. Sie finden den Code in Ihrer Einladung zum Ringversuch.</v>
      </c>
      <c r="J11" s="48"/>
      <c r="K11" s="48"/>
      <c r="L11" s="48"/>
      <c r="M11" s="48"/>
      <c r="N11" s="48"/>
      <c r="O11" s="48">
        <f t="shared" si="0"/>
        <v>11</v>
      </c>
      <c r="P11" s="51">
        <f ca="1">INDIRECT(P$7&amp;$O11)</f>
        <v>0</v>
      </c>
      <c r="Q11" s="48"/>
      <c r="R11" s="48"/>
      <c r="S11" s="41"/>
      <c r="T11" s="41"/>
      <c r="U11" s="41"/>
      <c r="V11" s="41"/>
      <c r="W11" s="41"/>
    </row>
    <row r="12" spans="1:23" x14ac:dyDescent="0.25">
      <c r="A12" s="41"/>
      <c r="B12" s="41"/>
      <c r="D12" s="67"/>
      <c r="E12" s="67"/>
      <c r="F12" s="67"/>
      <c r="G12" s="67"/>
      <c r="H12" s="45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1"/>
      <c r="T12" s="41"/>
      <c r="U12" s="41"/>
      <c r="V12" s="41"/>
      <c r="W12" s="41"/>
    </row>
    <row r="13" spans="1:23" x14ac:dyDescent="0.25">
      <c r="A13" s="41"/>
      <c r="B13" s="46" t="str">
        <f ca="1">OFFSET(DE!B18,,O2)</f>
        <v>Ihre Messergebnisse:</v>
      </c>
      <c r="C13" s="41"/>
      <c r="D13" s="41"/>
      <c r="E13" s="41"/>
      <c r="F13" s="41"/>
      <c r="G13" s="41"/>
      <c r="H13" s="45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1"/>
      <c r="T13" s="41"/>
      <c r="U13" s="41"/>
      <c r="V13" s="41"/>
      <c r="W13" s="41"/>
    </row>
    <row r="14" spans="1:23" x14ac:dyDescent="0.25">
      <c r="A14" s="41"/>
      <c r="B14" s="89" t="str">
        <f ca="1">OFFSET(DE!B19,,O2)</f>
        <v>Alle Messergebnisse sind bezogen auf den Normzustand, trocken (273 K und 1013 hPa) ohne Umrechnung auf die Bezugssauerstoffkonzentration anzugeben.</v>
      </c>
      <c r="C14" s="89"/>
      <c r="D14" s="89"/>
      <c r="E14" s="89"/>
      <c r="F14" s="89"/>
      <c r="G14" s="89"/>
      <c r="H14" s="45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1"/>
      <c r="T14" s="41"/>
      <c r="U14" s="41"/>
      <c r="V14" s="41"/>
      <c r="W14" s="41"/>
    </row>
    <row r="15" spans="1:23" x14ac:dyDescent="0.25">
      <c r="A15" s="41"/>
      <c r="B15" s="89"/>
      <c r="C15" s="89"/>
      <c r="D15" s="89"/>
      <c r="E15" s="89"/>
      <c r="F15" s="89"/>
      <c r="G15" s="89"/>
      <c r="H15" s="45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1"/>
      <c r="T15" s="41"/>
      <c r="U15" s="41"/>
      <c r="V15" s="41"/>
      <c r="W15" s="41"/>
    </row>
    <row r="16" spans="1:23" x14ac:dyDescent="0.25">
      <c r="A16" s="41"/>
      <c r="B16" s="89"/>
      <c r="C16" s="89"/>
      <c r="D16" s="89"/>
      <c r="E16" s="89"/>
      <c r="F16" s="89"/>
      <c r="G16" s="89"/>
      <c r="H16" s="45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1"/>
      <c r="T16" s="41"/>
      <c r="U16" s="41"/>
      <c r="V16" s="41"/>
      <c r="W16" s="41"/>
    </row>
    <row r="17" spans="1:23" s="13" customFormat="1" ht="30.75" customHeight="1" x14ac:dyDescent="0.25">
      <c r="A17" s="14"/>
      <c r="B17" s="15" t="str">
        <f ca="1">OFFSET(DE!B20,,$O$2)&amp;" 1:"</f>
        <v>Messtag 1:</v>
      </c>
      <c r="C17" s="16"/>
      <c r="D17" s="16"/>
      <c r="E17" s="17" t="str">
        <f>IFERROR(VLOOKUP(G4,data!D3:E4,2,0),"- -")</f>
        <v>- -</v>
      </c>
      <c r="F17" s="19" t="str">
        <f ca="1">OFFSET(DE!B35,,O2)</f>
        <v>(Mittwoch)</v>
      </c>
      <c r="G17" s="18"/>
      <c r="H17" s="45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 x14ac:dyDescent="0.25">
      <c r="A18" s="38"/>
      <c r="B18" s="9"/>
      <c r="C18" s="9"/>
      <c r="D18" s="9"/>
      <c r="E18" s="73" t="str">
        <f ca="1">OFFSET(DE!B25,,$O$2)</f>
        <v>Partikelanzahl-konzentration</v>
      </c>
      <c r="F18" s="74" t="str">
        <f ca="1">OFFSET(DE!B31,,$O$2)</f>
        <v>Alternative Darstellungen dieser Messwerte [#/cm³]:</v>
      </c>
      <c r="G18" s="74"/>
      <c r="H18" s="52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1"/>
      <c r="T18" s="41"/>
      <c r="U18" s="41"/>
      <c r="V18" s="41"/>
      <c r="W18" s="41"/>
    </row>
    <row r="19" spans="1:23" x14ac:dyDescent="0.25">
      <c r="A19" s="39"/>
      <c r="B19" s="9"/>
      <c r="C19" s="12" t="str">
        <f ca="1">OFFSET(DE!B27,,$O$2)</f>
        <v>Start</v>
      </c>
      <c r="D19" s="12" t="str">
        <f ca="1">OFFSET(DE!B28,,$O$2)</f>
        <v>Ende</v>
      </c>
      <c r="E19" s="73"/>
      <c r="F19" s="74"/>
      <c r="G19" s="74"/>
      <c r="H19" s="52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1"/>
      <c r="T19" s="41"/>
      <c r="U19" s="41"/>
      <c r="V19" s="41"/>
      <c r="W19" s="41"/>
    </row>
    <row r="20" spans="1:23" x14ac:dyDescent="0.25">
      <c r="A20" s="40"/>
      <c r="B20" s="9"/>
      <c r="C20" s="11"/>
      <c r="D20" s="11"/>
      <c r="E20" s="10" t="s">
        <v>108</v>
      </c>
      <c r="F20" s="9"/>
      <c r="G20" s="9"/>
      <c r="H20" s="52"/>
      <c r="I20" s="48"/>
      <c r="J20" s="48"/>
      <c r="K20" s="48"/>
      <c r="L20" s="48"/>
      <c r="M20" s="48"/>
      <c r="N20" s="48"/>
      <c r="O20" s="48"/>
      <c r="P20" s="48" t="s">
        <v>109</v>
      </c>
      <c r="Q20" s="48" t="s">
        <v>107</v>
      </c>
      <c r="R20" s="48" t="s">
        <v>110</v>
      </c>
      <c r="S20" s="41"/>
      <c r="T20" s="41"/>
      <c r="U20" s="41"/>
      <c r="V20" s="41"/>
      <c r="W20" s="41"/>
    </row>
    <row r="21" spans="1:23" ht="30" customHeight="1" x14ac:dyDescent="0.25">
      <c r="A21" s="80" t="str">
        <f ca="1">OFFSET(DE!B22,,$O$2)</f>
        <v>Anbrand-phase</v>
      </c>
      <c r="B21" s="8" t="str">
        <f ca="1">OFFSET(DE!$B$21,,$O$2)&amp;" 1:"</f>
        <v>Abbrand 1:</v>
      </c>
      <c r="C21" s="36"/>
      <c r="D21" s="36"/>
      <c r="E21" s="37"/>
      <c r="F21" s="26" t="str">
        <f ca="1">IF(R21=0,"-",R21)</f>
        <v>-</v>
      </c>
      <c r="G21" s="7">
        <f t="shared" ref="G21:G25" ca="1" si="1">R21</f>
        <v>0</v>
      </c>
      <c r="H21" s="45" t="s">
        <v>106</v>
      </c>
      <c r="I21" s="82" t="str">
        <f ca="1">OFFSET(DE!$B$29,,$O$2)</f>
        <v>Bitte tragen Sie hier den Startzeitpunkt und den Endzeitpunkt Ihrer Messungen, sowie die für diesen Zeitraum jeweils ermittelte Partikelanzahlkonzentrationen ein.</v>
      </c>
      <c r="J21" s="82"/>
      <c r="K21" s="82"/>
      <c r="L21" s="53"/>
      <c r="M21" s="48"/>
      <c r="N21" s="48"/>
      <c r="O21" s="48">
        <v>21</v>
      </c>
      <c r="P21" s="54" t="str">
        <f ca="1">IF(INDIRECT(P$20&amp;$O21)=0,"",INDIRECT(P$20&amp;$O21))</f>
        <v/>
      </c>
      <c r="Q21" s="54" t="str">
        <f ca="1">IF(INDIRECT(Q$20&amp;$O21)=0,"",INDIRECT(Q$20&amp;$O21))</f>
        <v/>
      </c>
      <c r="R21" s="48">
        <f t="shared" ref="R21:R27" ca="1" si="2">INDIRECT(R$20&amp;$O21)</f>
        <v>0</v>
      </c>
      <c r="S21" s="41"/>
      <c r="T21" s="41"/>
      <c r="U21" s="41"/>
      <c r="V21" s="41"/>
      <c r="W21" s="41"/>
    </row>
    <row r="22" spans="1:23" ht="30" customHeight="1" x14ac:dyDescent="0.25">
      <c r="A22" s="80"/>
      <c r="B22" s="8" t="str">
        <f ca="1">OFFSET(DE!$B$21,,$O$2)&amp;" 2:"</f>
        <v>Abbrand 2:</v>
      </c>
      <c r="C22" s="36"/>
      <c r="D22" s="36"/>
      <c r="E22" s="37"/>
      <c r="F22" s="26" t="str">
        <f t="shared" ref="F22:F24" ca="1" si="3">IF(R22=0,"-",R22)</f>
        <v>-</v>
      </c>
      <c r="G22" s="7">
        <f t="shared" ca="1" si="1"/>
        <v>0</v>
      </c>
      <c r="H22" s="45"/>
      <c r="I22" s="82"/>
      <c r="J22" s="82"/>
      <c r="K22" s="82"/>
      <c r="L22" s="53"/>
      <c r="M22" s="48"/>
      <c r="N22" s="48"/>
      <c r="O22" s="48">
        <f>O21+1</f>
        <v>22</v>
      </c>
      <c r="P22" s="54" t="str">
        <f t="shared" ref="P22:Q28" ca="1" si="4">IF(INDIRECT(P$20&amp;$O22)=0,"",INDIRECT(P$20&amp;$O22))</f>
        <v/>
      </c>
      <c r="Q22" s="54" t="str">
        <f t="shared" ca="1" si="4"/>
        <v/>
      </c>
      <c r="R22" s="48">
        <f t="shared" ca="1" si="2"/>
        <v>0</v>
      </c>
      <c r="S22" s="41"/>
      <c r="T22" s="41"/>
      <c r="U22" s="41"/>
      <c r="V22" s="41"/>
      <c r="W22" s="41"/>
    </row>
    <row r="23" spans="1:23" ht="30" customHeight="1" x14ac:dyDescent="0.25">
      <c r="A23" s="80" t="str">
        <f ca="1">OFFSET(DE!B23,,$O$2)</f>
        <v>Nennlastphase</v>
      </c>
      <c r="B23" s="8" t="str">
        <f ca="1">OFFSET(DE!$B$21,,$O$2)&amp;" 3:"</f>
        <v>Abbrand 3:</v>
      </c>
      <c r="C23" s="36"/>
      <c r="D23" s="36"/>
      <c r="E23" s="37"/>
      <c r="F23" s="26" t="str">
        <f t="shared" ca="1" si="3"/>
        <v>-</v>
      </c>
      <c r="G23" s="7">
        <f t="shared" ca="1" si="1"/>
        <v>0</v>
      </c>
      <c r="H23" s="45"/>
      <c r="I23" s="82"/>
      <c r="J23" s="82"/>
      <c r="K23" s="82"/>
      <c r="L23" s="53"/>
      <c r="M23" s="48"/>
      <c r="N23" s="48"/>
      <c r="O23" s="48">
        <f t="shared" ref="O23:O28" si="5">O22+1</f>
        <v>23</v>
      </c>
      <c r="P23" s="54" t="str">
        <f t="shared" ca="1" si="4"/>
        <v/>
      </c>
      <c r="Q23" s="54" t="str">
        <f t="shared" ca="1" si="4"/>
        <v/>
      </c>
      <c r="R23" s="48">
        <f t="shared" ca="1" si="2"/>
        <v>0</v>
      </c>
      <c r="S23" s="41"/>
      <c r="T23" s="41"/>
      <c r="U23" s="41"/>
      <c r="V23" s="41"/>
      <c r="W23" s="41"/>
    </row>
    <row r="24" spans="1:23" ht="30" customHeight="1" x14ac:dyDescent="0.25">
      <c r="A24" s="80"/>
      <c r="B24" s="8" t="str">
        <f ca="1">OFFSET(DE!$B$21,,$O$2)&amp;" 4:"</f>
        <v>Abbrand 4:</v>
      </c>
      <c r="C24" s="36"/>
      <c r="D24" s="36"/>
      <c r="E24" s="37"/>
      <c r="F24" s="26" t="str">
        <f t="shared" ca="1" si="3"/>
        <v>-</v>
      </c>
      <c r="G24" s="7">
        <f t="shared" ca="1" si="1"/>
        <v>0</v>
      </c>
      <c r="H24" s="45"/>
      <c r="I24" s="82"/>
      <c r="J24" s="82"/>
      <c r="K24" s="82"/>
      <c r="L24" s="53"/>
      <c r="M24" s="48"/>
      <c r="N24" s="48"/>
      <c r="O24" s="48">
        <f t="shared" si="5"/>
        <v>24</v>
      </c>
      <c r="P24" s="54" t="str">
        <f t="shared" ca="1" si="4"/>
        <v/>
      </c>
      <c r="Q24" s="54" t="str">
        <f t="shared" ca="1" si="4"/>
        <v/>
      </c>
      <c r="R24" s="48">
        <f t="shared" ca="1" si="2"/>
        <v>0</v>
      </c>
      <c r="S24" s="41"/>
      <c r="T24" s="41"/>
      <c r="U24" s="41"/>
      <c r="V24" s="41"/>
      <c r="W24" s="41"/>
    </row>
    <row r="25" spans="1:23" ht="30" customHeight="1" x14ac:dyDescent="0.25">
      <c r="A25" s="80"/>
      <c r="B25" s="8" t="str">
        <f ca="1">OFFSET(DE!$B$21,,$O$2)&amp;" 5:"</f>
        <v>Abbrand 5:</v>
      </c>
      <c r="C25" s="36"/>
      <c r="D25" s="36"/>
      <c r="E25" s="37"/>
      <c r="F25" s="26" t="str">
        <f ca="1">IF(R25=0,"-",R25)</f>
        <v>-</v>
      </c>
      <c r="G25" s="7">
        <f t="shared" ca="1" si="1"/>
        <v>0</v>
      </c>
      <c r="H25" s="45"/>
      <c r="I25" s="82"/>
      <c r="J25" s="82"/>
      <c r="K25" s="82"/>
      <c r="L25" s="53"/>
      <c r="M25" s="48"/>
      <c r="N25" s="48"/>
      <c r="O25" s="48">
        <f t="shared" si="5"/>
        <v>25</v>
      </c>
      <c r="P25" s="54" t="str">
        <f t="shared" ca="1" si="4"/>
        <v/>
      </c>
      <c r="Q25" s="54" t="str">
        <f t="shared" ca="1" si="4"/>
        <v/>
      </c>
      <c r="R25" s="48">
        <f t="shared" ca="1" si="2"/>
        <v>0</v>
      </c>
      <c r="S25" s="41"/>
      <c r="T25" s="41"/>
      <c r="U25" s="41"/>
      <c r="V25" s="41"/>
      <c r="W25" s="41"/>
    </row>
    <row r="26" spans="1:23" ht="30" customHeight="1" x14ac:dyDescent="0.25">
      <c r="A26" s="41"/>
      <c r="B26" s="75" t="str">
        <f ca="1">OFFSET(DE!$B$30,,$O$2)</f>
        <v>Mittelwert über 5 Abbrände:</v>
      </c>
      <c r="C26" s="76"/>
      <c r="D26" s="81"/>
      <c r="E26" s="37"/>
      <c r="F26" s="26" t="str">
        <f ca="1">IF(R26=0,"-",R26)</f>
        <v>-</v>
      </c>
      <c r="G26" s="7">
        <f ca="1">R26</f>
        <v>0</v>
      </c>
      <c r="H26" s="45" t="s">
        <v>106</v>
      </c>
      <c r="I26" s="48" t="str">
        <f ca="1">OFFSET(DE!$B$40,,$O$2)</f>
        <v>Achtung: Mittelwert über den gesamten Messzeitraum, nicht Mittelwert der 5 Einzelwerte zu den Abbränden!</v>
      </c>
      <c r="J26" s="53"/>
      <c r="K26" s="53"/>
      <c r="L26" s="53"/>
      <c r="M26" s="48"/>
      <c r="N26" s="48"/>
      <c r="O26" s="48">
        <f t="shared" si="5"/>
        <v>26</v>
      </c>
      <c r="P26" s="54" t="str">
        <f ca="1">P21</f>
        <v/>
      </c>
      <c r="Q26" s="54" t="str">
        <f ca="1">Q25</f>
        <v/>
      </c>
      <c r="R26" s="48">
        <f t="shared" ca="1" si="2"/>
        <v>0</v>
      </c>
      <c r="S26" s="41"/>
      <c r="T26" s="41"/>
      <c r="U26" s="41"/>
      <c r="V26" s="41"/>
      <c r="W26" s="41"/>
    </row>
    <row r="27" spans="1:23" s="66" customFormat="1" hidden="1" x14ac:dyDescent="0.25">
      <c r="A27" s="58"/>
      <c r="B27" s="59" t="str">
        <f ca="1">OFFSET(DE!$B$21,,$O$2)&amp;" 6:"</f>
        <v>Abbrand 6:</v>
      </c>
      <c r="C27" s="36"/>
      <c r="D27" s="36"/>
      <c r="E27" s="37"/>
      <c r="F27" s="60" t="str">
        <f ca="1">IF(R27=0,"-",R27)</f>
        <v>-</v>
      </c>
      <c r="G27" s="61">
        <f ca="1">R27</f>
        <v>0</v>
      </c>
      <c r="H27" s="62" t="s">
        <v>106</v>
      </c>
      <c r="I27" s="63" t="str">
        <f ca="1">OFFSET(DE!$B$41,,$O$2)</f>
        <v>Abbrand bei Nennlast ohne Elektrofilter</v>
      </c>
      <c r="J27" s="64"/>
      <c r="K27" s="64"/>
      <c r="L27" s="64"/>
      <c r="M27" s="63"/>
      <c r="N27" s="63"/>
      <c r="O27" s="63">
        <f t="shared" si="5"/>
        <v>27</v>
      </c>
      <c r="P27" s="65" t="str">
        <f ca="1">P22</f>
        <v/>
      </c>
      <c r="Q27" s="65" t="str">
        <f ca="1">Q26</f>
        <v/>
      </c>
      <c r="R27" s="63">
        <f t="shared" ca="1" si="2"/>
        <v>0</v>
      </c>
      <c r="S27" s="58"/>
      <c r="T27" s="58"/>
      <c r="U27" s="58"/>
      <c r="V27" s="58"/>
      <c r="W27" s="58"/>
    </row>
    <row r="28" spans="1:23" ht="30" customHeight="1" x14ac:dyDescent="0.25">
      <c r="A28" s="41"/>
      <c r="B28" s="75" t="str">
        <f ca="1">OFFSET(DE!$B$38,,$O$2)</f>
        <v>Die Messungen wurden durchgeführt von:</v>
      </c>
      <c r="C28" s="76"/>
      <c r="D28" s="83"/>
      <c r="E28" s="84"/>
      <c r="F28" s="84"/>
      <c r="G28" s="85"/>
      <c r="H28" s="45" t="s">
        <v>106</v>
      </c>
      <c r="I28" s="48" t="str">
        <f ca="1">OFFSET(DE!$B$39,,$O$2)</f>
        <v>Bitte tragen Sie hier die Namen der Personen ein, die die Messungen in Kassel durchgeführt haben.</v>
      </c>
      <c r="J28" s="53"/>
      <c r="K28" s="53"/>
      <c r="L28" s="53"/>
      <c r="M28" s="48"/>
      <c r="N28" s="48"/>
      <c r="O28" s="48">
        <f t="shared" si="5"/>
        <v>28</v>
      </c>
      <c r="P28" s="54" t="str">
        <f t="shared" ca="1" si="4"/>
        <v/>
      </c>
      <c r="Q28" s="54" t="str">
        <f t="shared" ca="1" si="4"/>
        <v/>
      </c>
      <c r="R28" s="48"/>
      <c r="S28" s="41"/>
      <c r="T28" s="41"/>
      <c r="U28" s="41"/>
      <c r="V28" s="41"/>
      <c r="W28" s="41"/>
    </row>
    <row r="29" spans="1:23" ht="30" customHeight="1" x14ac:dyDescent="0.25">
      <c r="A29" s="41"/>
      <c r="B29" s="41"/>
      <c r="C29" s="41"/>
      <c r="D29" s="41"/>
      <c r="E29" s="41"/>
      <c r="F29" s="41"/>
      <c r="G29" s="41"/>
      <c r="H29" s="45"/>
      <c r="I29" s="53"/>
      <c r="J29" s="53"/>
      <c r="K29" s="53"/>
      <c r="L29" s="53"/>
      <c r="M29" s="48"/>
      <c r="N29" s="48"/>
      <c r="O29" s="48"/>
      <c r="P29" s="54"/>
      <c r="Q29" s="54"/>
      <c r="R29" s="48"/>
      <c r="S29" s="41"/>
      <c r="T29" s="41"/>
      <c r="U29" s="41"/>
      <c r="V29" s="41"/>
      <c r="W29" s="41"/>
    </row>
    <row r="30" spans="1:23" x14ac:dyDescent="0.25">
      <c r="A30" s="41"/>
      <c r="B30" s="41"/>
      <c r="C30" s="41"/>
      <c r="D30" s="41"/>
      <c r="E30" s="41"/>
      <c r="F30" s="41"/>
      <c r="G30" s="41"/>
      <c r="H30" s="45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1"/>
      <c r="T30" s="41"/>
      <c r="U30" s="41"/>
      <c r="V30" s="41"/>
      <c r="W30" s="41"/>
    </row>
    <row r="31" spans="1:23" s="13" customFormat="1" ht="30.75" customHeight="1" x14ac:dyDescent="0.25">
      <c r="A31" s="14"/>
      <c r="B31" s="15" t="str">
        <f ca="1">OFFSET(DE!B20,,$O$2)&amp;" 2:"</f>
        <v>Messtag 2:</v>
      </c>
      <c r="C31" s="16"/>
      <c r="D31" s="16"/>
      <c r="E31" s="17" t="str">
        <f>IFERROR(E17+1,"- -")</f>
        <v>- -</v>
      </c>
      <c r="F31" s="19" t="str">
        <f ca="1">OFFSET(DE!B36,,O2)</f>
        <v>(Donnerstag)</v>
      </c>
      <c r="G31" s="18"/>
      <c r="H31" s="45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pans="1:23" x14ac:dyDescent="0.25">
      <c r="A32" s="38"/>
      <c r="B32" s="9"/>
      <c r="C32" s="9"/>
      <c r="D32" s="9"/>
      <c r="E32" s="73" t="str">
        <f ca="1">E18</f>
        <v>Partikelanzahl-konzentration</v>
      </c>
      <c r="F32" s="74" t="str">
        <f ca="1">F18</f>
        <v>Alternative Darstellungen dieser Messwerte [#/cm³]:</v>
      </c>
      <c r="G32" s="74"/>
      <c r="H32" s="52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1"/>
      <c r="T32" s="41"/>
      <c r="U32" s="41"/>
      <c r="V32" s="41"/>
      <c r="W32" s="41"/>
    </row>
    <row r="33" spans="1:23" x14ac:dyDescent="0.25">
      <c r="A33" s="39"/>
      <c r="B33" s="9"/>
      <c r="C33" s="12" t="str">
        <f ca="1">C19</f>
        <v>Start</v>
      </c>
      <c r="D33" s="12" t="str">
        <f ca="1">D19</f>
        <v>Ende</v>
      </c>
      <c r="E33" s="73"/>
      <c r="F33" s="74"/>
      <c r="G33" s="74"/>
      <c r="H33" s="52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1"/>
      <c r="T33" s="41"/>
      <c r="U33" s="41"/>
      <c r="V33" s="41"/>
      <c r="W33" s="41"/>
    </row>
    <row r="34" spans="1:23" x14ac:dyDescent="0.25">
      <c r="A34" s="40"/>
      <c r="B34" s="9"/>
      <c r="C34" s="11"/>
      <c r="D34" s="11"/>
      <c r="E34" s="10" t="s">
        <v>108</v>
      </c>
      <c r="F34" s="9"/>
      <c r="G34" s="9"/>
      <c r="H34" s="52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1"/>
      <c r="T34" s="41"/>
      <c r="U34" s="41"/>
      <c r="V34" s="41"/>
      <c r="W34" s="41"/>
    </row>
    <row r="35" spans="1:23" ht="30" customHeight="1" x14ac:dyDescent="0.25">
      <c r="A35" s="80" t="str">
        <f ca="1">A21</f>
        <v>Anbrand-phase</v>
      </c>
      <c r="B35" s="8" t="str">
        <f ca="1">B21</f>
        <v>Abbrand 1:</v>
      </c>
      <c r="C35" s="36"/>
      <c r="D35" s="36"/>
      <c r="E35" s="37"/>
      <c r="F35" s="26" t="str">
        <f ca="1">IF(R35=0,"-",R35)</f>
        <v>-</v>
      </c>
      <c r="G35" s="7">
        <f t="shared" ref="G35:G39" ca="1" si="6">R35</f>
        <v>0</v>
      </c>
      <c r="H35" s="45" t="s">
        <v>106</v>
      </c>
      <c r="I35" s="82" t="str">
        <f ca="1">I21</f>
        <v>Bitte tragen Sie hier den Startzeitpunkt und den Endzeitpunkt Ihrer Messungen, sowie die für diesen Zeitraum jeweils ermittelte Partikelanzahlkonzentrationen ein.</v>
      </c>
      <c r="J35" s="82"/>
      <c r="K35" s="82"/>
      <c r="L35" s="53"/>
      <c r="M35" s="48"/>
      <c r="N35" s="48"/>
      <c r="O35" s="48">
        <f>O28+7</f>
        <v>35</v>
      </c>
      <c r="P35" s="54" t="str">
        <f ca="1">IF(INDIRECT(P$20&amp;$O35)=0,"",INDIRECT(P$20&amp;$O35))</f>
        <v/>
      </c>
      <c r="Q35" s="54" t="str">
        <f ca="1">IF(INDIRECT(Q$20&amp;$O35)=0,"",INDIRECT(Q$20&amp;$O35))</f>
        <v/>
      </c>
      <c r="R35" s="48">
        <f t="shared" ref="R35:R41" ca="1" si="7">INDIRECT(R$20&amp;$O35)</f>
        <v>0</v>
      </c>
      <c r="S35" s="41"/>
      <c r="T35" s="41"/>
      <c r="U35" s="41"/>
      <c r="V35" s="41"/>
      <c r="W35" s="41"/>
    </row>
    <row r="36" spans="1:23" ht="30" customHeight="1" x14ac:dyDescent="0.25">
      <c r="A36" s="80"/>
      <c r="B36" s="8" t="str">
        <f t="shared" ref="B36:B41" ca="1" si="8">B22</f>
        <v>Abbrand 2:</v>
      </c>
      <c r="C36" s="36"/>
      <c r="D36" s="36"/>
      <c r="E36" s="37"/>
      <c r="F36" s="26" t="str">
        <f t="shared" ref="F36:F39" ca="1" si="9">IF(R36=0,"-",R36)</f>
        <v>-</v>
      </c>
      <c r="G36" s="7">
        <f t="shared" ca="1" si="6"/>
        <v>0</v>
      </c>
      <c r="H36" s="45"/>
      <c r="I36" s="82"/>
      <c r="J36" s="82"/>
      <c r="K36" s="82"/>
      <c r="L36" s="53"/>
      <c r="M36" s="48"/>
      <c r="N36" s="48"/>
      <c r="O36" s="48">
        <f>O35+1</f>
        <v>36</v>
      </c>
      <c r="P36" s="54" t="str">
        <f t="shared" ref="P36:Q42" ca="1" si="10">IF(INDIRECT(P$20&amp;$O36)=0,"",INDIRECT(P$20&amp;$O36))</f>
        <v/>
      </c>
      <c r="Q36" s="54" t="str">
        <f t="shared" ca="1" si="10"/>
        <v/>
      </c>
      <c r="R36" s="48">
        <f t="shared" ca="1" si="7"/>
        <v>0</v>
      </c>
      <c r="S36" s="41"/>
      <c r="T36" s="41"/>
      <c r="U36" s="41"/>
      <c r="V36" s="41"/>
      <c r="W36" s="41"/>
    </row>
    <row r="37" spans="1:23" ht="30" customHeight="1" x14ac:dyDescent="0.25">
      <c r="A37" s="80" t="str">
        <f ca="1">A23</f>
        <v>Nennlastphase</v>
      </c>
      <c r="B37" s="8" t="str">
        <f t="shared" ca="1" si="8"/>
        <v>Abbrand 3:</v>
      </c>
      <c r="C37" s="36"/>
      <c r="D37" s="36"/>
      <c r="E37" s="37"/>
      <c r="F37" s="26" t="str">
        <f t="shared" ca="1" si="9"/>
        <v>-</v>
      </c>
      <c r="G37" s="7">
        <f t="shared" ca="1" si="6"/>
        <v>0</v>
      </c>
      <c r="H37" s="45"/>
      <c r="I37" s="82"/>
      <c r="J37" s="82"/>
      <c r="K37" s="82"/>
      <c r="L37" s="53"/>
      <c r="M37" s="48"/>
      <c r="N37" s="48"/>
      <c r="O37" s="48">
        <f t="shared" ref="O37:O42" si="11">O36+1</f>
        <v>37</v>
      </c>
      <c r="P37" s="54" t="str">
        <f t="shared" ca="1" si="10"/>
        <v/>
      </c>
      <c r="Q37" s="54" t="str">
        <f t="shared" ca="1" si="10"/>
        <v/>
      </c>
      <c r="R37" s="48">
        <f t="shared" ca="1" si="7"/>
        <v>0</v>
      </c>
      <c r="S37" s="41"/>
      <c r="T37" s="41"/>
      <c r="U37" s="41"/>
      <c r="V37" s="41"/>
      <c r="W37" s="41"/>
    </row>
    <row r="38" spans="1:23" ht="30" customHeight="1" x14ac:dyDescent="0.25">
      <c r="A38" s="80"/>
      <c r="B38" s="8" t="str">
        <f t="shared" ca="1" si="8"/>
        <v>Abbrand 4:</v>
      </c>
      <c r="C38" s="36"/>
      <c r="D38" s="36"/>
      <c r="E38" s="37"/>
      <c r="F38" s="26" t="str">
        <f t="shared" ca="1" si="9"/>
        <v>-</v>
      </c>
      <c r="G38" s="7">
        <f t="shared" ca="1" si="6"/>
        <v>0</v>
      </c>
      <c r="H38" s="45"/>
      <c r="I38" s="82"/>
      <c r="J38" s="82"/>
      <c r="K38" s="82"/>
      <c r="L38" s="53"/>
      <c r="M38" s="48"/>
      <c r="N38" s="48"/>
      <c r="O38" s="48">
        <f t="shared" si="11"/>
        <v>38</v>
      </c>
      <c r="P38" s="54" t="str">
        <f t="shared" ca="1" si="10"/>
        <v/>
      </c>
      <c r="Q38" s="54" t="str">
        <f t="shared" ca="1" si="10"/>
        <v/>
      </c>
      <c r="R38" s="48">
        <f t="shared" ca="1" si="7"/>
        <v>0</v>
      </c>
      <c r="S38" s="41"/>
      <c r="T38" s="41"/>
      <c r="U38" s="41"/>
      <c r="V38" s="41"/>
      <c r="W38" s="41"/>
    </row>
    <row r="39" spans="1:23" ht="30" customHeight="1" x14ac:dyDescent="0.25">
      <c r="A39" s="80"/>
      <c r="B39" s="8" t="str">
        <f t="shared" ca="1" si="8"/>
        <v>Abbrand 5:</v>
      </c>
      <c r="C39" s="36"/>
      <c r="D39" s="36"/>
      <c r="E39" s="37"/>
      <c r="F39" s="26" t="str">
        <f t="shared" ca="1" si="9"/>
        <v>-</v>
      </c>
      <c r="G39" s="7">
        <f t="shared" ca="1" si="6"/>
        <v>0</v>
      </c>
      <c r="H39" s="45"/>
      <c r="I39" s="82"/>
      <c r="J39" s="82"/>
      <c r="K39" s="82"/>
      <c r="L39" s="53"/>
      <c r="M39" s="48"/>
      <c r="N39" s="48"/>
      <c r="O39" s="48">
        <f t="shared" si="11"/>
        <v>39</v>
      </c>
      <c r="P39" s="54" t="str">
        <f t="shared" ca="1" si="10"/>
        <v/>
      </c>
      <c r="Q39" s="54" t="str">
        <f t="shared" ca="1" si="10"/>
        <v/>
      </c>
      <c r="R39" s="48">
        <f t="shared" ca="1" si="7"/>
        <v>0</v>
      </c>
      <c r="S39" s="41"/>
      <c r="T39" s="41"/>
      <c r="U39" s="41"/>
      <c r="V39" s="41"/>
      <c r="W39" s="41"/>
    </row>
    <row r="40" spans="1:23" ht="30" customHeight="1" x14ac:dyDescent="0.25">
      <c r="A40" s="41"/>
      <c r="B40" s="75" t="str">
        <f t="shared" ca="1" si="8"/>
        <v>Mittelwert über 5 Abbrände:</v>
      </c>
      <c r="C40" s="76"/>
      <c r="D40" s="81"/>
      <c r="E40" s="37"/>
      <c r="F40" s="26" t="str">
        <f ca="1">IF(R40=0,"-",R40)</f>
        <v>-</v>
      </c>
      <c r="G40" s="7">
        <f ca="1">R40</f>
        <v>0</v>
      </c>
      <c r="H40" s="45" t="s">
        <v>106</v>
      </c>
      <c r="I40" s="48" t="str">
        <f ca="1">I26</f>
        <v>Achtung: Mittelwert über den gesamten Messzeitraum, nicht Mittelwert der 5 Einzelwerte zu den Abbränden!</v>
      </c>
      <c r="J40" s="53"/>
      <c r="K40" s="53"/>
      <c r="L40" s="53"/>
      <c r="M40" s="48"/>
      <c r="N40" s="48"/>
      <c r="O40" s="48">
        <f t="shared" si="11"/>
        <v>40</v>
      </c>
      <c r="P40" s="54" t="str">
        <f ca="1">P35</f>
        <v/>
      </c>
      <c r="Q40" s="54" t="str">
        <f ca="1">Q39</f>
        <v/>
      </c>
      <c r="R40" s="48">
        <f t="shared" ca="1" si="7"/>
        <v>0</v>
      </c>
      <c r="S40" s="41"/>
      <c r="T40" s="41"/>
      <c r="U40" s="41"/>
      <c r="V40" s="41"/>
      <c r="W40" s="41"/>
    </row>
    <row r="41" spans="1:23" s="66" customFormat="1" ht="30" customHeight="1" x14ac:dyDescent="0.25">
      <c r="A41" s="58"/>
      <c r="B41" s="59" t="str">
        <f t="shared" ca="1" si="8"/>
        <v>Abbrand 6:</v>
      </c>
      <c r="C41" s="36"/>
      <c r="D41" s="36"/>
      <c r="E41" s="37"/>
      <c r="F41" s="60" t="str">
        <f ca="1">IF(R41=0,"-",R41)</f>
        <v>-</v>
      </c>
      <c r="G41" s="61">
        <f ca="1">R41</f>
        <v>0</v>
      </c>
      <c r="H41" s="62" t="s">
        <v>106</v>
      </c>
      <c r="I41" s="63" t="str">
        <f ca="1">I27</f>
        <v>Abbrand bei Nennlast ohne Elektrofilter</v>
      </c>
      <c r="J41" s="64"/>
      <c r="K41" s="64"/>
      <c r="L41" s="64"/>
      <c r="M41" s="63"/>
      <c r="N41" s="63"/>
      <c r="O41" s="63">
        <f t="shared" si="11"/>
        <v>41</v>
      </c>
      <c r="P41" s="65" t="str">
        <f ca="1">P36</f>
        <v/>
      </c>
      <c r="Q41" s="65" t="str">
        <f ca="1">Q40</f>
        <v/>
      </c>
      <c r="R41" s="63">
        <f t="shared" ca="1" si="7"/>
        <v>0</v>
      </c>
      <c r="S41" s="58"/>
      <c r="T41" s="58"/>
      <c r="U41" s="58"/>
      <c r="V41" s="58"/>
      <c r="W41" s="58"/>
    </row>
    <row r="42" spans="1:23" ht="30" customHeight="1" x14ac:dyDescent="0.25">
      <c r="A42" s="41"/>
      <c r="B42" s="75" t="str">
        <f ca="1">OFFSET(DE!$B$38,,$O$2)</f>
        <v>Die Messungen wurden durchgeführt von:</v>
      </c>
      <c r="C42" s="76"/>
      <c r="D42" s="77"/>
      <c r="E42" s="78"/>
      <c r="F42" s="78"/>
      <c r="G42" s="79"/>
      <c r="H42" s="45" t="s">
        <v>106</v>
      </c>
      <c r="I42" s="48" t="str">
        <f ca="1">I28</f>
        <v>Bitte tragen Sie hier die Namen der Personen ein, die die Messungen in Kassel durchgeführt haben.</v>
      </c>
      <c r="J42" s="53"/>
      <c r="K42" s="53"/>
      <c r="L42" s="53"/>
      <c r="M42" s="48"/>
      <c r="N42" s="48"/>
      <c r="O42" s="48">
        <f t="shared" si="11"/>
        <v>42</v>
      </c>
      <c r="P42" s="54" t="str">
        <f t="shared" ca="1" si="10"/>
        <v/>
      </c>
      <c r="Q42" s="54" t="str">
        <f t="shared" ca="1" si="10"/>
        <v/>
      </c>
      <c r="R42" s="48"/>
      <c r="S42" s="41"/>
      <c r="T42" s="41"/>
      <c r="U42" s="41"/>
      <c r="V42" s="41"/>
      <c r="W42" s="41"/>
    </row>
    <row r="43" spans="1:23" ht="30" customHeight="1" x14ac:dyDescent="0.25">
      <c r="A43" s="41"/>
      <c r="B43" s="41"/>
      <c r="C43" s="41"/>
      <c r="D43" s="41"/>
      <c r="E43" s="41"/>
      <c r="F43" s="41"/>
      <c r="G43" s="41"/>
      <c r="H43" s="45"/>
      <c r="I43" s="53"/>
      <c r="J43" s="53"/>
      <c r="K43" s="53"/>
      <c r="L43" s="53"/>
      <c r="M43" s="48"/>
      <c r="N43" s="48"/>
      <c r="O43" s="48"/>
      <c r="P43" s="54"/>
      <c r="Q43" s="54"/>
      <c r="R43" s="48"/>
      <c r="S43" s="41"/>
      <c r="T43" s="41"/>
      <c r="U43" s="41"/>
      <c r="V43" s="41"/>
      <c r="W43" s="41"/>
    </row>
    <row r="44" spans="1:23" x14ac:dyDescent="0.25">
      <c r="A44" s="41"/>
      <c r="B44" s="41"/>
      <c r="C44" s="41"/>
      <c r="D44" s="41"/>
      <c r="E44" s="41"/>
      <c r="F44" s="41"/>
      <c r="G44" s="41"/>
      <c r="H44" s="45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1"/>
      <c r="T44" s="41"/>
      <c r="U44" s="41"/>
      <c r="V44" s="41"/>
      <c r="W44" s="41"/>
    </row>
    <row r="45" spans="1:23" x14ac:dyDescent="0.25">
      <c r="A45" s="41"/>
      <c r="B45" s="41"/>
      <c r="C45" s="41"/>
      <c r="D45" s="41"/>
      <c r="E45" s="41"/>
      <c r="F45" s="41"/>
      <c r="G45" s="41"/>
      <c r="H45" s="45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1"/>
      <c r="T45" s="41"/>
      <c r="U45" s="41"/>
      <c r="V45" s="41"/>
      <c r="W45" s="41"/>
    </row>
    <row r="46" spans="1:23" x14ac:dyDescent="0.25">
      <c r="A46" s="41"/>
      <c r="B46" s="41"/>
      <c r="C46" s="41"/>
      <c r="D46" s="41"/>
      <c r="E46" s="41"/>
      <c r="F46" s="41"/>
      <c r="G46" s="41"/>
      <c r="H46" s="45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1"/>
      <c r="T46" s="41"/>
      <c r="U46" s="41"/>
      <c r="V46" s="41"/>
      <c r="W46" s="41"/>
    </row>
    <row r="47" spans="1:23" x14ac:dyDescent="0.25">
      <c r="A47" s="41"/>
      <c r="B47" s="41" t="str">
        <f ca="1">OFFSET(DE!B32,,$O$2)</f>
        <v>Wenn Sie alle Eingaben geprüft haben, schicken Sie diese Datei bitte per E-Mail an:</v>
      </c>
      <c r="C47" s="41"/>
      <c r="D47" s="41"/>
      <c r="E47" s="41"/>
      <c r="F47" s="41"/>
      <c r="G47" s="41"/>
      <c r="H47" s="45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1"/>
      <c r="T47" s="41"/>
      <c r="U47" s="41"/>
      <c r="V47" s="41"/>
      <c r="W47" s="41"/>
    </row>
    <row r="48" spans="1:23" x14ac:dyDescent="0.25">
      <c r="A48" s="41"/>
      <c r="B48" s="41"/>
      <c r="C48" s="41"/>
      <c r="D48" s="41"/>
      <c r="E48" s="41"/>
      <c r="F48" s="41"/>
      <c r="G48" s="41"/>
      <c r="H48" s="45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1"/>
      <c r="T48" s="41"/>
      <c r="U48" s="41"/>
      <c r="V48" s="41"/>
      <c r="W48" s="41"/>
    </row>
    <row r="49" spans="1:23" ht="36" x14ac:dyDescent="0.25">
      <c r="A49" s="41"/>
      <c r="B49" s="70" t="str">
        <f ca="1">HYPERLINK("mailto:pt@hlnug.hessen.de?subject="&amp;B53&amp;"&amp;body="&amp;O49,"pt@hlnug.hessen.de")</f>
        <v>pt@hlnug.hessen.de</v>
      </c>
      <c r="C49" s="71"/>
      <c r="D49" s="71"/>
      <c r="E49" s="71"/>
      <c r="F49" s="71"/>
      <c r="G49" s="71"/>
      <c r="H49" s="45"/>
      <c r="I49" s="48"/>
      <c r="J49" s="48"/>
      <c r="K49" s="48"/>
      <c r="L49" s="48"/>
      <c r="M49" s="48"/>
      <c r="N49" s="48"/>
      <c r="O49" s="48" t="str">
        <f ca="1">OFFSET(DE!$B$42,,$O$2)</f>
        <v>### Bitte vergessen Sie nicht, die Excel-Datei mit Ihren Messergebnissen anzuhängen. ###</v>
      </c>
      <c r="P49" s="48"/>
      <c r="Q49" s="48"/>
      <c r="R49" s="48"/>
      <c r="S49" s="41"/>
      <c r="T49" s="41"/>
      <c r="U49" s="41"/>
      <c r="V49" s="41"/>
      <c r="W49" s="41"/>
    </row>
    <row r="50" spans="1:23" x14ac:dyDescent="0.25">
      <c r="A50" s="41"/>
      <c r="B50" s="41"/>
      <c r="C50" s="41"/>
      <c r="D50" s="41"/>
      <c r="E50" s="41"/>
      <c r="F50" s="41"/>
      <c r="G50" s="41"/>
      <c r="H50" s="45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1"/>
      <c r="T50" s="41"/>
      <c r="U50" s="41"/>
      <c r="V50" s="41"/>
      <c r="W50" s="41"/>
    </row>
    <row r="51" spans="1:23" x14ac:dyDescent="0.25">
      <c r="A51" s="41"/>
      <c r="B51" s="41" t="str">
        <f ca="1">OFFSET(DE!B33,,$O$2)</f>
        <v>Bitte verwenden Sie dabei folgenden Betreff, um eine automatische Eingangsbestätigung zu erhalten:</v>
      </c>
      <c r="C51" s="41"/>
      <c r="D51" s="41"/>
      <c r="E51" s="41"/>
      <c r="F51" s="41"/>
      <c r="G51" s="41"/>
      <c r="H51" s="45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1"/>
      <c r="T51" s="41"/>
      <c r="U51" s="41"/>
      <c r="V51" s="41"/>
      <c r="W51" s="41"/>
    </row>
    <row r="52" spans="1:23" x14ac:dyDescent="0.25">
      <c r="A52" s="41"/>
      <c r="B52" s="41"/>
      <c r="C52" s="41"/>
      <c r="D52" s="41"/>
      <c r="E52" s="41"/>
      <c r="F52" s="41"/>
      <c r="G52" s="41"/>
      <c r="H52" s="45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1"/>
      <c r="T52" s="41"/>
      <c r="U52" s="41"/>
      <c r="V52" s="41"/>
      <c r="W52" s="41"/>
    </row>
    <row r="53" spans="1:23" x14ac:dyDescent="0.25">
      <c r="A53" s="41"/>
      <c r="B53" s="72" t="str">
        <f ca="1">"Results PT "&amp;G4&amp;" - ID-Code: "&amp;P11&amp;" ("&amp;P8&amp;")"</f>
        <v>Results PT  - ID-Code: 0 (0)</v>
      </c>
      <c r="C53" s="72"/>
      <c r="D53" s="72"/>
      <c r="E53" s="72"/>
      <c r="F53" s="72"/>
      <c r="G53" s="72"/>
      <c r="H53" s="45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1"/>
      <c r="T53" s="41"/>
      <c r="U53" s="41"/>
      <c r="V53" s="41"/>
      <c r="W53" s="41"/>
    </row>
    <row r="54" spans="1:23" x14ac:dyDescent="0.25">
      <c r="A54" s="41"/>
      <c r="B54" s="41"/>
      <c r="C54" s="41"/>
      <c r="D54" s="41"/>
      <c r="E54" s="41"/>
      <c r="F54" s="41"/>
      <c r="G54" s="41"/>
      <c r="H54" s="45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1"/>
      <c r="T54" s="41"/>
      <c r="U54" s="41"/>
      <c r="V54" s="41"/>
      <c r="W54" s="41"/>
    </row>
    <row r="55" spans="1:23" x14ac:dyDescent="0.25">
      <c r="A55" s="41"/>
      <c r="B55" s="69" t="str">
        <f ca="1">OFFSET(DE!B34,,$O$2)</f>
        <v>Wenn Sie auf die E-Mail-Adresse oben klicken, wird dieser Betreff automatisch übernommen.
Bitte vergessen Sie nicht, diese Datei vor dem versenden als Anhang hinzuzufügen!</v>
      </c>
      <c r="C55" s="69"/>
      <c r="D55" s="69"/>
      <c r="E55" s="69"/>
      <c r="F55" s="69"/>
      <c r="G55" s="69"/>
      <c r="H55" s="45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1"/>
      <c r="T55" s="41"/>
      <c r="U55" s="41"/>
      <c r="V55" s="41"/>
      <c r="W55" s="41"/>
    </row>
    <row r="56" spans="1:23" x14ac:dyDescent="0.25">
      <c r="A56" s="41"/>
      <c r="B56" s="69"/>
      <c r="C56" s="69"/>
      <c r="D56" s="69"/>
      <c r="E56" s="69"/>
      <c r="F56" s="69"/>
      <c r="G56" s="69"/>
      <c r="H56" s="45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1"/>
      <c r="T56" s="41"/>
      <c r="U56" s="41"/>
      <c r="V56" s="41"/>
      <c r="W56" s="41"/>
    </row>
    <row r="57" spans="1:23" x14ac:dyDescent="0.25">
      <c r="A57" s="41"/>
      <c r="B57" s="41"/>
      <c r="C57" s="41"/>
      <c r="D57" s="41"/>
      <c r="E57" s="41"/>
      <c r="F57" s="41"/>
      <c r="G57" s="41"/>
      <c r="H57" s="45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1"/>
      <c r="T57" s="41"/>
      <c r="U57" s="41"/>
      <c r="V57" s="41"/>
      <c r="W57" s="41"/>
    </row>
    <row r="58" spans="1:23" x14ac:dyDescent="0.25">
      <c r="A58" s="41"/>
      <c r="B58" s="56" t="str">
        <f>"Version "&amp; spDokumentenVerison &amp;", "&amp; TEXT(spGenehmigerDatum,"tt.MM.jjjj") &amp;", "&amp; spBearbeiter</f>
        <v>Version 3, 15.01.2024, Cordes, Dr. Jens (HLNUG)</v>
      </c>
      <c r="C58" s="41"/>
      <c r="D58" s="41"/>
      <c r="E58" s="41"/>
      <c r="F58" s="41"/>
      <c r="G58" s="41"/>
      <c r="H58" s="45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1"/>
      <c r="T58" s="41"/>
      <c r="U58" s="41"/>
      <c r="V58" s="41"/>
      <c r="W58" s="41"/>
    </row>
    <row r="59" spans="1:23" x14ac:dyDescent="0.25">
      <c r="A59" s="41"/>
      <c r="B59" s="41"/>
      <c r="C59" s="41"/>
      <c r="D59" s="41"/>
      <c r="E59" s="41"/>
      <c r="F59" s="41"/>
      <c r="G59" s="41"/>
      <c r="H59" s="45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1"/>
      <c r="T59" s="41"/>
      <c r="U59" s="41"/>
      <c r="V59" s="41"/>
      <c r="W59" s="41"/>
    </row>
  </sheetData>
  <sheetProtection password="C72E" sheet="1" objects="1" scenarios="1"/>
  <mergeCells count="23">
    <mergeCell ref="E18:E19"/>
    <mergeCell ref="F18:G19"/>
    <mergeCell ref="D10:G10"/>
    <mergeCell ref="D8:G8"/>
    <mergeCell ref="D9:G9"/>
    <mergeCell ref="B14:G16"/>
    <mergeCell ref="A35:A36"/>
    <mergeCell ref="A37:A39"/>
    <mergeCell ref="B40:D40"/>
    <mergeCell ref="I35:K39"/>
    <mergeCell ref="A21:A22"/>
    <mergeCell ref="A23:A25"/>
    <mergeCell ref="B26:D26"/>
    <mergeCell ref="B28:C28"/>
    <mergeCell ref="D28:G28"/>
    <mergeCell ref="I21:K25"/>
    <mergeCell ref="B55:G56"/>
    <mergeCell ref="B49:G49"/>
    <mergeCell ref="B53:G53"/>
    <mergeCell ref="E32:E33"/>
    <mergeCell ref="F32:G33"/>
    <mergeCell ref="B42:C42"/>
    <mergeCell ref="D42:G42"/>
  </mergeCells>
  <conditionalFormatting sqref="G2">
    <cfRule type="cellIs" dxfId="0" priority="1" operator="lessThan">
      <formula>1</formula>
    </cfRule>
  </conditionalFormatting>
  <dataValidations count="1">
    <dataValidation type="whole" allowBlank="1" showInputMessage="1" showErrorMessage="1" errorTitle="Error" error="Please enter your 4-digit ID-code. You can find this code in the invitation letter for the proficiency test._x000a__x000a_Bitte tragen Sie hier Ihren 4-stelligen ID-Code ein. Sie finden den Code in Ihrer Einladung zum Ringversuch." sqref="D11">
      <formula1>1000</formula1>
      <formula2>9999</formula2>
    </dataValidation>
  </dataValidations>
  <pageMargins left="0.70866141732283472" right="0.70866141732283472" top="0.78740157480314965" bottom="0.78740157480314965" header="0.31496062992125984" footer="0.31496062992125984"/>
  <pageSetup paperSize="9" scale="83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data!$A$2:$A$3</xm:f>
          </x14:formula1>
          <xm:sqref>G2</xm:sqref>
        </x14:dataValidation>
        <x14:dataValidation type="list" allowBlank="1" showInputMessage="1" showErrorMessage="1">
          <x14:formula1>
            <xm:f>data!$D$2:$D$4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pane ySplit="1" topLeftCell="A26" activePane="bottomLeft" state="frozen"/>
      <selection pane="bottomLeft" activeCell="C34" sqref="C34"/>
    </sheetView>
  </sheetViews>
  <sheetFormatPr baseColWidth="10" defaultRowHeight="15" x14ac:dyDescent="0.25"/>
  <cols>
    <col min="2" max="3" width="58.28515625" style="4" customWidth="1"/>
  </cols>
  <sheetData>
    <row r="1" spans="1:3" s="2" customFormat="1" ht="11.25" x14ac:dyDescent="0.2">
      <c r="A1" s="2" t="s">
        <v>7</v>
      </c>
      <c r="B1" s="3" t="s">
        <v>2</v>
      </c>
      <c r="C1" s="3" t="s">
        <v>8</v>
      </c>
    </row>
    <row r="2" spans="1:3" x14ac:dyDescent="0.25">
      <c r="B2" s="4" t="s">
        <v>9</v>
      </c>
      <c r="C2" s="4" t="s">
        <v>10</v>
      </c>
    </row>
    <row r="3" spans="1:3" x14ac:dyDescent="0.25">
      <c r="B3" s="4" t="s">
        <v>11</v>
      </c>
      <c r="C3" s="4" t="s">
        <v>12</v>
      </c>
    </row>
    <row r="4" spans="1:3" x14ac:dyDescent="0.25">
      <c r="B4" s="4" t="s">
        <v>13</v>
      </c>
      <c r="C4" s="4" t="s">
        <v>14</v>
      </c>
    </row>
    <row r="5" spans="1:3" x14ac:dyDescent="0.25">
      <c r="B5" s="4" t="s">
        <v>15</v>
      </c>
      <c r="C5" s="4" t="s">
        <v>16</v>
      </c>
    </row>
    <row r="6" spans="1:3" x14ac:dyDescent="0.25">
      <c r="B6" s="4" t="s">
        <v>17</v>
      </c>
      <c r="C6" s="4" t="s">
        <v>18</v>
      </c>
    </row>
    <row r="7" spans="1:3" x14ac:dyDescent="0.25">
      <c r="B7" s="4" t="s">
        <v>19</v>
      </c>
      <c r="C7" s="4" t="s">
        <v>20</v>
      </c>
    </row>
    <row r="8" spans="1:3" x14ac:dyDescent="0.25">
      <c r="B8" s="4" t="s">
        <v>21</v>
      </c>
      <c r="C8" s="4" t="s">
        <v>22</v>
      </c>
    </row>
    <row r="9" spans="1:3" x14ac:dyDescent="0.25">
      <c r="B9" s="4" t="s">
        <v>23</v>
      </c>
      <c r="C9" s="4" t="s">
        <v>24</v>
      </c>
    </row>
    <row r="10" spans="1:3" x14ac:dyDescent="0.25">
      <c r="B10" s="4" t="s">
        <v>25</v>
      </c>
      <c r="C10" s="4" t="s">
        <v>26</v>
      </c>
    </row>
    <row r="11" spans="1:3" x14ac:dyDescent="0.25">
      <c r="B11" s="4" t="s">
        <v>27</v>
      </c>
      <c r="C11" s="4" t="s">
        <v>28</v>
      </c>
    </row>
    <row r="12" spans="1:3" x14ac:dyDescent="0.25">
      <c r="B12" s="4" t="s">
        <v>29</v>
      </c>
      <c r="C12" s="4" t="s">
        <v>30</v>
      </c>
    </row>
    <row r="13" spans="1:3" ht="30" x14ac:dyDescent="0.25">
      <c r="B13" s="4" t="s">
        <v>31</v>
      </c>
      <c r="C13" s="4" t="s">
        <v>32</v>
      </c>
    </row>
    <row r="14" spans="1:3" x14ac:dyDescent="0.25">
      <c r="B14" s="4" t="s">
        <v>33</v>
      </c>
      <c r="C14" s="4" t="s">
        <v>34</v>
      </c>
    </row>
    <row r="15" spans="1:3" ht="30" x14ac:dyDescent="0.25">
      <c r="B15" s="4" t="s">
        <v>35</v>
      </c>
      <c r="C15" s="4" t="s">
        <v>36</v>
      </c>
    </row>
    <row r="16" spans="1:3" x14ac:dyDescent="0.25">
      <c r="B16" s="4" t="s">
        <v>37</v>
      </c>
      <c r="C16" s="4" t="s">
        <v>38</v>
      </c>
    </row>
    <row r="17" spans="2:3" ht="30" x14ac:dyDescent="0.25">
      <c r="B17" s="4" t="s">
        <v>39</v>
      </c>
      <c r="C17" s="4" t="s">
        <v>40</v>
      </c>
    </row>
    <row r="18" spans="2:3" x14ac:dyDescent="0.25">
      <c r="B18" s="4" t="s">
        <v>41</v>
      </c>
      <c r="C18" s="4" t="s">
        <v>42</v>
      </c>
    </row>
    <row r="19" spans="2:3" ht="45" x14ac:dyDescent="0.25">
      <c r="B19" s="4" t="s">
        <v>43</v>
      </c>
      <c r="C19" s="4" t="s">
        <v>44</v>
      </c>
    </row>
    <row r="20" spans="2:3" x14ac:dyDescent="0.25">
      <c r="B20" s="4" t="s">
        <v>45</v>
      </c>
      <c r="C20" s="4" t="s">
        <v>46</v>
      </c>
    </row>
    <row r="21" spans="2:3" x14ac:dyDescent="0.25">
      <c r="B21" s="4" t="s">
        <v>47</v>
      </c>
      <c r="C21" s="4" t="s">
        <v>48</v>
      </c>
    </row>
    <row r="22" spans="2:3" x14ac:dyDescent="0.25">
      <c r="B22" s="4" t="s">
        <v>49</v>
      </c>
      <c r="C22" s="4" t="s">
        <v>50</v>
      </c>
    </row>
    <row r="23" spans="2:3" x14ac:dyDescent="0.25">
      <c r="B23" s="4" t="s">
        <v>51</v>
      </c>
      <c r="C23" s="4" t="s">
        <v>52</v>
      </c>
    </row>
    <row r="24" spans="2:3" x14ac:dyDescent="0.25">
      <c r="B24" s="4" t="s">
        <v>53</v>
      </c>
      <c r="C24" s="4" t="s">
        <v>54</v>
      </c>
    </row>
    <row r="25" spans="2:3" x14ac:dyDescent="0.25">
      <c r="B25" s="4" t="s">
        <v>55</v>
      </c>
      <c r="C25" s="4" t="s">
        <v>56</v>
      </c>
    </row>
    <row r="26" spans="2:3" x14ac:dyDescent="0.25">
      <c r="B26" s="4" t="s">
        <v>57</v>
      </c>
      <c r="C26" s="4" t="s">
        <v>58</v>
      </c>
    </row>
    <row r="27" spans="2:3" x14ac:dyDescent="0.25">
      <c r="B27" s="4" t="s">
        <v>59</v>
      </c>
      <c r="C27" s="4" t="s">
        <v>60</v>
      </c>
    </row>
    <row r="28" spans="2:3" x14ac:dyDescent="0.25">
      <c r="B28" s="4" t="s">
        <v>61</v>
      </c>
      <c r="C28" s="4" t="s">
        <v>62</v>
      </c>
    </row>
    <row r="29" spans="2:3" ht="45" x14ac:dyDescent="0.25">
      <c r="B29" s="4" t="s">
        <v>63</v>
      </c>
      <c r="C29" s="4" t="s">
        <v>64</v>
      </c>
    </row>
    <row r="30" spans="2:3" x14ac:dyDescent="0.25">
      <c r="B30" s="57" t="s">
        <v>65</v>
      </c>
      <c r="C30" s="57" t="s">
        <v>66</v>
      </c>
    </row>
    <row r="31" spans="2:3" ht="30" x14ac:dyDescent="0.25">
      <c r="B31" s="4" t="s">
        <v>67</v>
      </c>
      <c r="C31" s="4" t="s">
        <v>68</v>
      </c>
    </row>
    <row r="32" spans="2:3" ht="30" x14ac:dyDescent="0.25">
      <c r="B32" s="4" t="s">
        <v>69</v>
      </c>
      <c r="C32" s="4" t="s">
        <v>70</v>
      </c>
    </row>
    <row r="33" spans="2:3" ht="30" x14ac:dyDescent="0.25">
      <c r="B33" s="4" t="s">
        <v>71</v>
      </c>
      <c r="C33" s="4" t="s">
        <v>72</v>
      </c>
    </row>
    <row r="34" spans="2:3" ht="60" x14ac:dyDescent="0.25">
      <c r="B34" s="4" t="s">
        <v>73</v>
      </c>
      <c r="C34" s="4" t="s">
        <v>74</v>
      </c>
    </row>
    <row r="35" spans="2:3" x14ac:dyDescent="0.25">
      <c r="B35" s="4" t="s">
        <v>75</v>
      </c>
      <c r="C35" s="4" t="s">
        <v>76</v>
      </c>
    </row>
    <row r="36" spans="2:3" x14ac:dyDescent="0.25">
      <c r="B36" s="4" t="s">
        <v>77</v>
      </c>
      <c r="C36" s="4" t="s">
        <v>78</v>
      </c>
    </row>
    <row r="37" spans="2:3" ht="30" x14ac:dyDescent="0.25">
      <c r="B37" s="4" t="s">
        <v>79</v>
      </c>
      <c r="C37" s="4" t="s">
        <v>80</v>
      </c>
    </row>
    <row r="38" spans="2:3" x14ac:dyDescent="0.25">
      <c r="B38" s="4" t="s">
        <v>81</v>
      </c>
      <c r="C38" s="4" t="s">
        <v>82</v>
      </c>
    </row>
    <row r="39" spans="2:3" ht="30" x14ac:dyDescent="0.25">
      <c r="B39" s="4" t="s">
        <v>83</v>
      </c>
      <c r="C39" s="4" t="s">
        <v>84</v>
      </c>
    </row>
    <row r="40" spans="2:3" ht="45" x14ac:dyDescent="0.25">
      <c r="B40" s="4" t="s">
        <v>85</v>
      </c>
      <c r="C40" s="4" t="s">
        <v>86</v>
      </c>
    </row>
    <row r="41" spans="2:3" ht="30" x14ac:dyDescent="0.25">
      <c r="B41" s="57" t="s">
        <v>87</v>
      </c>
      <c r="C41" s="57" t="s">
        <v>88</v>
      </c>
    </row>
    <row r="42" spans="2:3" ht="30" x14ac:dyDescent="0.25">
      <c r="B42" s="57" t="s">
        <v>89</v>
      </c>
      <c r="C42" s="57" t="s">
        <v>90</v>
      </c>
    </row>
  </sheetData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pane ySplit="1" topLeftCell="A2" activePane="bottomLeft" state="frozen"/>
      <selection pane="bottomLeft" activeCell="E13" sqref="E13"/>
    </sheetView>
  </sheetViews>
  <sheetFormatPr baseColWidth="10" defaultRowHeight="15" x14ac:dyDescent="0.25"/>
  <cols>
    <col min="1" max="1" width="23.28515625" customWidth="1"/>
    <col min="6" max="8" width="15.140625" bestFit="1" customWidth="1"/>
    <col min="9" max="9" width="16" customWidth="1"/>
  </cols>
  <sheetData>
    <row r="1" spans="1:16" x14ac:dyDescent="0.25">
      <c r="A1" s="20" t="s">
        <v>91</v>
      </c>
      <c r="B1" s="20" t="s">
        <v>92</v>
      </c>
      <c r="C1" s="21" t="s">
        <v>93</v>
      </c>
      <c r="D1" s="20" t="s">
        <v>94</v>
      </c>
      <c r="E1" s="20" t="s">
        <v>95</v>
      </c>
      <c r="F1" s="20" t="s">
        <v>57</v>
      </c>
      <c r="G1" s="20" t="s">
        <v>96</v>
      </c>
      <c r="H1" s="20" t="s">
        <v>97</v>
      </c>
      <c r="I1" s="22" t="s">
        <v>98</v>
      </c>
      <c r="J1" s="21" t="s">
        <v>99</v>
      </c>
      <c r="K1" s="20" t="s">
        <v>100</v>
      </c>
      <c r="L1" s="20"/>
      <c r="M1" s="22" t="s">
        <v>101</v>
      </c>
      <c r="N1" s="23"/>
      <c r="O1" s="24"/>
      <c r="P1" s="24"/>
    </row>
    <row r="2" spans="1:16" x14ac:dyDescent="0.25">
      <c r="A2" t="str">
        <f ca="1">B2&amp;"-"&amp;E2&amp;"-"&amp;D2&amp;"-"&amp;C2</f>
        <v>0-PN-11-0</v>
      </c>
      <c r="B2">
        <f>Submission!G4</f>
        <v>0</v>
      </c>
      <c r="C2" s="25">
        <f ca="1">Submission!P11</f>
        <v>0</v>
      </c>
      <c r="D2">
        <v>11</v>
      </c>
      <c r="E2" t="s">
        <v>102</v>
      </c>
      <c r="F2" s="5" t="str">
        <f>Submission!E17</f>
        <v>- -</v>
      </c>
      <c r="G2" s="27" t="str">
        <f ca="1">Submission!P21</f>
        <v/>
      </c>
      <c r="H2" s="27" t="str">
        <f ca="1">Submission!Q21</f>
        <v/>
      </c>
      <c r="I2">
        <f t="shared" ref="I2:I18" ca="1" si="0">IFERROR(IF(M2=0,-999,M2),-999)</f>
        <v>-999</v>
      </c>
      <c r="J2" t="str">
        <f ca="1">Submission!B21</f>
        <v>Abbrand 1:</v>
      </c>
      <c r="M2">
        <f ca="1">Submission!R21</f>
        <v>0</v>
      </c>
    </row>
    <row r="3" spans="1:16" x14ac:dyDescent="0.25">
      <c r="A3" t="str">
        <f t="shared" ref="A3:A14" ca="1" si="1">B3&amp;"-"&amp;E3&amp;"-"&amp;D3&amp;"-"&amp;C3</f>
        <v>0-PN-12-0</v>
      </c>
      <c r="B3">
        <f>B2</f>
        <v>0</v>
      </c>
      <c r="C3" s="25">
        <f ca="1">C2</f>
        <v>0</v>
      </c>
      <c r="D3">
        <v>12</v>
      </c>
      <c r="E3" t="s">
        <v>102</v>
      </c>
      <c r="F3" s="5" t="str">
        <f>F2</f>
        <v>- -</v>
      </c>
      <c r="G3" s="27" t="str">
        <f ca="1">Submission!P22</f>
        <v/>
      </c>
      <c r="H3" s="27" t="str">
        <f ca="1">Submission!Q22</f>
        <v/>
      </c>
      <c r="I3">
        <f t="shared" ca="1" si="0"/>
        <v>-999</v>
      </c>
      <c r="J3" t="str">
        <f ca="1">Submission!B22</f>
        <v>Abbrand 2:</v>
      </c>
      <c r="M3">
        <f ca="1">Submission!R22</f>
        <v>0</v>
      </c>
    </row>
    <row r="4" spans="1:16" x14ac:dyDescent="0.25">
      <c r="A4" t="str">
        <f t="shared" ca="1" si="1"/>
        <v>0-PN-13-0</v>
      </c>
      <c r="B4">
        <f t="shared" ref="B4:B18" si="2">B3</f>
        <v>0</v>
      </c>
      <c r="C4" s="25">
        <f t="shared" ref="C4:C18" ca="1" si="3">C3</f>
        <v>0</v>
      </c>
      <c r="D4">
        <v>13</v>
      </c>
      <c r="E4" t="s">
        <v>102</v>
      </c>
      <c r="F4" s="5" t="str">
        <f t="shared" ref="F4:F8" si="4">F3</f>
        <v>- -</v>
      </c>
      <c r="G4" s="27" t="str">
        <f ca="1">Submission!P23</f>
        <v/>
      </c>
      <c r="H4" s="27" t="str">
        <f ca="1">Submission!Q23</f>
        <v/>
      </c>
      <c r="I4">
        <f t="shared" ca="1" si="0"/>
        <v>-999</v>
      </c>
      <c r="J4" t="str">
        <f ca="1">Submission!B23</f>
        <v>Abbrand 3:</v>
      </c>
      <c r="M4">
        <f ca="1">Submission!R23</f>
        <v>0</v>
      </c>
    </row>
    <row r="5" spans="1:16" x14ac:dyDescent="0.25">
      <c r="A5" t="str">
        <f t="shared" ca="1" si="1"/>
        <v>0-PN-14-0</v>
      </c>
      <c r="B5">
        <f t="shared" si="2"/>
        <v>0</v>
      </c>
      <c r="C5" s="25">
        <f t="shared" ca="1" si="3"/>
        <v>0</v>
      </c>
      <c r="D5">
        <v>14</v>
      </c>
      <c r="E5" t="s">
        <v>102</v>
      </c>
      <c r="F5" s="5" t="str">
        <f t="shared" si="4"/>
        <v>- -</v>
      </c>
      <c r="G5" s="27" t="str">
        <f ca="1">Submission!P24</f>
        <v/>
      </c>
      <c r="H5" s="27" t="str">
        <f ca="1">Submission!Q24</f>
        <v/>
      </c>
      <c r="I5">
        <f t="shared" ca="1" si="0"/>
        <v>-999</v>
      </c>
      <c r="J5" t="str">
        <f ca="1">Submission!B24</f>
        <v>Abbrand 4:</v>
      </c>
      <c r="M5">
        <f ca="1">Submission!R24</f>
        <v>0</v>
      </c>
    </row>
    <row r="6" spans="1:16" x14ac:dyDescent="0.25">
      <c r="A6" t="str">
        <f t="shared" ca="1" si="1"/>
        <v>0-PN-15-0</v>
      </c>
      <c r="B6">
        <f t="shared" si="2"/>
        <v>0</v>
      </c>
      <c r="C6" s="25">
        <f t="shared" ca="1" si="3"/>
        <v>0</v>
      </c>
      <c r="D6">
        <v>15</v>
      </c>
      <c r="E6" t="s">
        <v>102</v>
      </c>
      <c r="F6" s="5" t="str">
        <f t="shared" si="4"/>
        <v>- -</v>
      </c>
      <c r="G6" s="27" t="str">
        <f ca="1">Submission!P25</f>
        <v/>
      </c>
      <c r="H6" s="27" t="str">
        <f ca="1">Submission!Q25</f>
        <v/>
      </c>
      <c r="I6">
        <f t="shared" ca="1" si="0"/>
        <v>-999</v>
      </c>
      <c r="J6" t="str">
        <f ca="1">Submission!B25</f>
        <v>Abbrand 5:</v>
      </c>
      <c r="M6">
        <f ca="1">Submission!R25</f>
        <v>0</v>
      </c>
    </row>
    <row r="7" spans="1:16" x14ac:dyDescent="0.25">
      <c r="A7" t="str">
        <f t="shared" ca="1" si="1"/>
        <v>0-PN-1-0</v>
      </c>
      <c r="B7" s="1">
        <f t="shared" si="2"/>
        <v>0</v>
      </c>
      <c r="C7" s="25">
        <f t="shared" ca="1" si="3"/>
        <v>0</v>
      </c>
      <c r="D7">
        <v>1</v>
      </c>
      <c r="E7" t="s">
        <v>102</v>
      </c>
      <c r="F7" s="5" t="str">
        <f t="shared" si="4"/>
        <v>- -</v>
      </c>
      <c r="G7" s="27" t="str">
        <f ca="1">Submission!P26</f>
        <v/>
      </c>
      <c r="H7" s="27" t="str">
        <f ca="1">Submission!Q26</f>
        <v/>
      </c>
      <c r="I7">
        <f t="shared" ca="1" si="0"/>
        <v>-999</v>
      </c>
      <c r="J7" t="str">
        <f ca="1">Submission!B26</f>
        <v>Mittelwert über 5 Abbrände:</v>
      </c>
      <c r="M7" s="1">
        <f ca="1">Submission!R26</f>
        <v>0</v>
      </c>
    </row>
    <row r="8" spans="1:16" s="30" customFormat="1" x14ac:dyDescent="0.25">
      <c r="A8" s="30" t="str">
        <f ca="1">B8&amp;"-"&amp;E8&amp;"-"&amp;D8&amp;"-"&amp;C8</f>
        <v>0-PN-16-0</v>
      </c>
      <c r="B8" s="1">
        <f t="shared" si="2"/>
        <v>0</v>
      </c>
      <c r="C8" s="25">
        <f t="shared" ca="1" si="3"/>
        <v>0</v>
      </c>
      <c r="D8" s="30">
        <v>16</v>
      </c>
      <c r="E8" s="30" t="s">
        <v>102</v>
      </c>
      <c r="F8" s="5" t="str">
        <f t="shared" si="4"/>
        <v>- -</v>
      </c>
      <c r="G8" s="27" t="str">
        <f ca="1">Submission!P27</f>
        <v/>
      </c>
      <c r="H8" s="27" t="str">
        <f ca="1">Submission!Q27</f>
        <v/>
      </c>
      <c r="I8" s="30">
        <f ca="1">IFERROR(IF(M8=0,-999,M8),-999)</f>
        <v>-999</v>
      </c>
      <c r="J8" s="30" t="str">
        <f ca="1">Submission!B27</f>
        <v>Abbrand 6:</v>
      </c>
      <c r="M8" s="1">
        <f ca="1">Submission!R27</f>
        <v>0</v>
      </c>
    </row>
    <row r="9" spans="1:16" x14ac:dyDescent="0.25">
      <c r="A9" t="str">
        <f t="shared" ca="1" si="1"/>
        <v>0-PN-21-0</v>
      </c>
      <c r="B9">
        <f>B7</f>
        <v>0</v>
      </c>
      <c r="C9" s="25">
        <f ca="1">C7</f>
        <v>0</v>
      </c>
      <c r="D9">
        <v>21</v>
      </c>
      <c r="E9" t="s">
        <v>102</v>
      </c>
      <c r="F9" s="5" t="str">
        <f>Submission!E31</f>
        <v>- -</v>
      </c>
      <c r="G9" s="27" t="str">
        <f ca="1">Submission!P21</f>
        <v/>
      </c>
      <c r="H9" s="27" t="str">
        <f ca="1">Submission!Q21</f>
        <v/>
      </c>
      <c r="I9">
        <f t="shared" ca="1" si="0"/>
        <v>-999</v>
      </c>
      <c r="J9" t="str">
        <f ca="1">Submission!B35</f>
        <v>Abbrand 1:</v>
      </c>
      <c r="M9">
        <f ca="1">Submission!R35</f>
        <v>0</v>
      </c>
    </row>
    <row r="10" spans="1:16" x14ac:dyDescent="0.25">
      <c r="A10" t="str">
        <f t="shared" ca="1" si="1"/>
        <v>0-PN-22-0</v>
      </c>
      <c r="B10">
        <f t="shared" si="2"/>
        <v>0</v>
      </c>
      <c r="C10" s="25">
        <f t="shared" ca="1" si="3"/>
        <v>0</v>
      </c>
      <c r="D10">
        <v>22</v>
      </c>
      <c r="E10" t="s">
        <v>102</v>
      </c>
      <c r="F10" s="5" t="str">
        <f>F9</f>
        <v>- -</v>
      </c>
      <c r="G10" s="27" t="str">
        <f ca="1">Submission!P22</f>
        <v/>
      </c>
      <c r="H10" s="27" t="str">
        <f ca="1">Submission!Q22</f>
        <v/>
      </c>
      <c r="I10">
        <f t="shared" ca="1" si="0"/>
        <v>-999</v>
      </c>
      <c r="J10" t="str">
        <f ca="1">Submission!B36</f>
        <v>Abbrand 2:</v>
      </c>
      <c r="M10">
        <f ca="1">Submission!R36</f>
        <v>0</v>
      </c>
    </row>
    <row r="11" spans="1:16" x14ac:dyDescent="0.25">
      <c r="A11" t="str">
        <f t="shared" ca="1" si="1"/>
        <v>0-PN-23-0</v>
      </c>
      <c r="B11">
        <f t="shared" si="2"/>
        <v>0</v>
      </c>
      <c r="C11" s="25">
        <f t="shared" ca="1" si="3"/>
        <v>0</v>
      </c>
      <c r="D11">
        <v>23</v>
      </c>
      <c r="E11" t="s">
        <v>102</v>
      </c>
      <c r="F11" s="5" t="str">
        <f t="shared" ref="F11:F15" si="5">F10</f>
        <v>- -</v>
      </c>
      <c r="G11" s="27" t="str">
        <f ca="1">Submission!P23</f>
        <v/>
      </c>
      <c r="H11" s="27" t="str">
        <f ca="1">Submission!Q23</f>
        <v/>
      </c>
      <c r="I11">
        <f t="shared" ca="1" si="0"/>
        <v>-999</v>
      </c>
      <c r="J11" t="str">
        <f ca="1">Submission!B37</f>
        <v>Abbrand 3:</v>
      </c>
      <c r="M11">
        <f ca="1">Submission!R37</f>
        <v>0</v>
      </c>
    </row>
    <row r="12" spans="1:16" x14ac:dyDescent="0.25">
      <c r="A12" t="str">
        <f t="shared" ca="1" si="1"/>
        <v>0-PN-24-0</v>
      </c>
      <c r="B12">
        <f t="shared" si="2"/>
        <v>0</v>
      </c>
      <c r="C12" s="25">
        <f t="shared" ca="1" si="3"/>
        <v>0</v>
      </c>
      <c r="D12">
        <v>24</v>
      </c>
      <c r="E12" t="s">
        <v>102</v>
      </c>
      <c r="F12" s="5" t="str">
        <f t="shared" si="5"/>
        <v>- -</v>
      </c>
      <c r="G12" s="27" t="str">
        <f ca="1">Submission!P24</f>
        <v/>
      </c>
      <c r="H12" s="27" t="str">
        <f ca="1">Submission!Q24</f>
        <v/>
      </c>
      <c r="I12">
        <f t="shared" ca="1" si="0"/>
        <v>-999</v>
      </c>
      <c r="J12" t="str">
        <f ca="1">Submission!B38</f>
        <v>Abbrand 4:</v>
      </c>
      <c r="M12">
        <f ca="1">Submission!R38</f>
        <v>0</v>
      </c>
    </row>
    <row r="13" spans="1:16" x14ac:dyDescent="0.25">
      <c r="A13" t="str">
        <f t="shared" ca="1" si="1"/>
        <v>0-PN-25-0</v>
      </c>
      <c r="B13">
        <f t="shared" si="2"/>
        <v>0</v>
      </c>
      <c r="C13" s="25">
        <f t="shared" ca="1" si="3"/>
        <v>0</v>
      </c>
      <c r="D13">
        <v>25</v>
      </c>
      <c r="E13" t="s">
        <v>102</v>
      </c>
      <c r="F13" s="5" t="str">
        <f t="shared" si="5"/>
        <v>- -</v>
      </c>
      <c r="G13" s="27" t="str">
        <f ca="1">Submission!P25</f>
        <v/>
      </c>
      <c r="H13" s="27" t="str">
        <f ca="1">Submission!Q25</f>
        <v/>
      </c>
      <c r="I13">
        <f t="shared" ca="1" si="0"/>
        <v>-999</v>
      </c>
      <c r="J13" t="str">
        <f ca="1">Submission!B39</f>
        <v>Abbrand 5:</v>
      </c>
      <c r="M13">
        <f ca="1">Submission!R39</f>
        <v>0</v>
      </c>
    </row>
    <row r="14" spans="1:16" x14ac:dyDescent="0.25">
      <c r="A14" t="str">
        <f t="shared" ca="1" si="1"/>
        <v>0-PN-2-0</v>
      </c>
      <c r="B14" s="1">
        <f t="shared" si="2"/>
        <v>0</v>
      </c>
      <c r="C14" s="25">
        <f t="shared" ca="1" si="3"/>
        <v>0</v>
      </c>
      <c r="D14">
        <v>2</v>
      </c>
      <c r="E14" t="s">
        <v>102</v>
      </c>
      <c r="F14" s="5" t="str">
        <f t="shared" si="5"/>
        <v>- -</v>
      </c>
      <c r="G14" s="27" t="str">
        <f ca="1">Submission!P26</f>
        <v/>
      </c>
      <c r="H14" s="27" t="str">
        <f ca="1">Submission!Q26</f>
        <v/>
      </c>
      <c r="I14">
        <f t="shared" ca="1" si="0"/>
        <v>-999</v>
      </c>
      <c r="J14" t="str">
        <f ca="1">Submission!B40</f>
        <v>Mittelwert über 5 Abbrände:</v>
      </c>
      <c r="M14" s="1">
        <f ca="1">Submission!R40</f>
        <v>0</v>
      </c>
    </row>
    <row r="15" spans="1:16" s="30" customFormat="1" x14ac:dyDescent="0.25">
      <c r="A15" s="30" t="str">
        <f ca="1">B15&amp;"-"&amp;E15&amp;"-"&amp;D15&amp;"-"&amp;C15</f>
        <v>0-PN-26-0</v>
      </c>
      <c r="B15" s="1">
        <f t="shared" si="2"/>
        <v>0</v>
      </c>
      <c r="C15" s="25">
        <f t="shared" ca="1" si="3"/>
        <v>0</v>
      </c>
      <c r="D15" s="30">
        <v>26</v>
      </c>
      <c r="E15" s="30" t="s">
        <v>102</v>
      </c>
      <c r="F15" s="5" t="str">
        <f t="shared" si="5"/>
        <v>- -</v>
      </c>
      <c r="G15" s="27" t="str">
        <f ca="1">Submission!P27</f>
        <v/>
      </c>
      <c r="H15" s="27" t="str">
        <f ca="1">Submission!Q27</f>
        <v/>
      </c>
      <c r="I15" s="30">
        <f ca="1">IFERROR(IF(M15=0,-999,M15),-999)</f>
        <v>-999</v>
      </c>
      <c r="J15" s="30" t="str">
        <f ca="1">Submission!B41</f>
        <v>Abbrand 6:</v>
      </c>
      <c r="M15" s="1">
        <f ca="1">Submission!R41</f>
        <v>0</v>
      </c>
    </row>
    <row r="16" spans="1:16" x14ac:dyDescent="0.25">
      <c r="A16" t="str">
        <f ca="1">B16&amp;"-"&amp;E16&amp;"-"&amp;C16</f>
        <v>0-IFN-0</v>
      </c>
      <c r="B16">
        <f>B14</f>
        <v>0</v>
      </c>
      <c r="C16" s="25">
        <f ca="1">C14</f>
        <v>0</v>
      </c>
      <c r="E16" t="s">
        <v>103</v>
      </c>
      <c r="F16" s="5" t="str">
        <f>F2</f>
        <v>- -</v>
      </c>
      <c r="I16" s="28">
        <f t="shared" ca="1" si="0"/>
        <v>-999</v>
      </c>
      <c r="M16" s="28">
        <f ca="1">Submission!P8</f>
        <v>0</v>
      </c>
    </row>
    <row r="17" spans="1:13" x14ac:dyDescent="0.25">
      <c r="A17" t="str">
        <f t="shared" ref="A17:A18" ca="1" si="6">B17&amp;"-"&amp;E17&amp;"-"&amp;C17</f>
        <v>0-ISO-0</v>
      </c>
      <c r="B17">
        <f t="shared" si="2"/>
        <v>0</v>
      </c>
      <c r="C17" s="25">
        <f t="shared" ca="1" si="3"/>
        <v>0</v>
      </c>
      <c r="E17" s="68" t="s">
        <v>104</v>
      </c>
      <c r="F17" s="5" t="str">
        <f>F16</f>
        <v>- -</v>
      </c>
      <c r="I17" s="28">
        <f t="shared" ca="1" si="0"/>
        <v>-999</v>
      </c>
      <c r="M17" s="28">
        <f ca="1">Submission!P9</f>
        <v>0</v>
      </c>
    </row>
    <row r="18" spans="1:13" x14ac:dyDescent="0.25">
      <c r="A18" t="str">
        <f t="shared" ca="1" si="6"/>
        <v>0-IEM-0</v>
      </c>
      <c r="B18">
        <f t="shared" si="2"/>
        <v>0</v>
      </c>
      <c r="C18" s="25">
        <f t="shared" ca="1" si="3"/>
        <v>0</v>
      </c>
      <c r="E18" s="68" t="s">
        <v>105</v>
      </c>
      <c r="F18" s="5" t="str">
        <f>F17</f>
        <v>- -</v>
      </c>
      <c r="I18" s="28">
        <f t="shared" ca="1" si="0"/>
        <v>-999</v>
      </c>
      <c r="M18" s="28">
        <f ca="1">Submission!P10</f>
        <v>0</v>
      </c>
    </row>
  </sheetData>
  <sheetProtection password="C72E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E7" sqref="E7"/>
    </sheetView>
  </sheetViews>
  <sheetFormatPr baseColWidth="10" defaultRowHeight="15" x14ac:dyDescent="0.25"/>
  <sheetData>
    <row r="1" spans="1:6" x14ac:dyDescent="0.25">
      <c r="A1" t="s">
        <v>0</v>
      </c>
      <c r="D1" t="s">
        <v>1</v>
      </c>
    </row>
    <row r="2" spans="1:6" x14ac:dyDescent="0.25">
      <c r="A2" t="s">
        <v>2</v>
      </c>
      <c r="B2">
        <v>0</v>
      </c>
      <c r="D2" t="s">
        <v>3</v>
      </c>
      <c r="E2" t="s">
        <v>3</v>
      </c>
      <c r="F2" t="s">
        <v>3</v>
      </c>
    </row>
    <row r="3" spans="1:6" x14ac:dyDescent="0.25">
      <c r="A3" t="s">
        <v>4</v>
      </c>
      <c r="B3">
        <v>1</v>
      </c>
      <c r="D3" t="s">
        <v>5</v>
      </c>
      <c r="E3" s="5">
        <v>45630</v>
      </c>
      <c r="F3" s="5">
        <f>E3+6*7+2</f>
        <v>45674</v>
      </c>
    </row>
    <row r="4" spans="1:6" x14ac:dyDescent="0.25">
      <c r="D4" t="s">
        <v>6</v>
      </c>
      <c r="E4" s="5">
        <v>45637</v>
      </c>
      <c r="F4" s="5">
        <f>E4+6*7+2</f>
        <v>45681</v>
      </c>
    </row>
  </sheetData>
  <sheetProtection password="C72E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3:C10"/>
  <sheetViews>
    <sheetView workbookViewId="0">
      <selection activeCell="C4" sqref="C4"/>
    </sheetView>
  </sheetViews>
  <sheetFormatPr baseColWidth="10" defaultColWidth="11.42578125" defaultRowHeight="15" x14ac:dyDescent="0.25"/>
  <cols>
    <col min="1" max="1" width="11.42578125" style="30" customWidth="1"/>
    <col min="2" max="2" width="21.42578125" style="30" customWidth="1"/>
    <col min="3" max="3" width="29.42578125" style="30" customWidth="1"/>
    <col min="4" max="7" width="11.42578125" style="30" customWidth="1"/>
    <col min="8" max="16384" width="11.42578125" style="30"/>
  </cols>
  <sheetData>
    <row r="3" spans="2:3" x14ac:dyDescent="0.25">
      <c r="B3" s="29" t="s">
        <v>111</v>
      </c>
      <c r="C3" s="29" t="s">
        <v>112</v>
      </c>
    </row>
    <row r="4" spans="2:3" x14ac:dyDescent="0.25">
      <c r="B4" s="31" t="s">
        <v>113</v>
      </c>
      <c r="C4" s="31" t="s">
        <v>114</v>
      </c>
    </row>
    <row r="5" spans="2:3" x14ac:dyDescent="0.25">
      <c r="B5" s="31" t="s">
        <v>115</v>
      </c>
      <c r="C5" s="32">
        <v>45306</v>
      </c>
    </row>
    <row r="6" spans="2:3" x14ac:dyDescent="0.25">
      <c r="B6" s="31" t="s">
        <v>116</v>
      </c>
      <c r="C6" s="31" t="s">
        <v>117</v>
      </c>
    </row>
    <row r="7" spans="2:3" x14ac:dyDescent="0.25">
      <c r="B7" s="31" t="s">
        <v>118</v>
      </c>
      <c r="C7" s="32">
        <v>45306</v>
      </c>
    </row>
    <row r="8" spans="2:3" x14ac:dyDescent="0.25">
      <c r="B8" s="31" t="s">
        <v>119</v>
      </c>
      <c r="C8" s="31" t="s">
        <v>114</v>
      </c>
    </row>
    <row r="9" spans="2:3" x14ac:dyDescent="0.25">
      <c r="B9" s="31" t="s">
        <v>120</v>
      </c>
      <c r="C9" s="32">
        <v>45306</v>
      </c>
    </row>
    <row r="10" spans="2:3" x14ac:dyDescent="0.25">
      <c r="B10" s="31" t="s">
        <v>121</v>
      </c>
      <c r="C10" s="31" t="s">
        <v>122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uefer xmlns="d094d881-82cf-4719-bcaa-d17bf7469d75">Hagelstein, Dr. Georg (HLNUG)</Pruefer>
    <DokumentVersion xmlns="d094d881-82cf-4719-bcaa-d17bf7469d75">3</DokumentVersion>
    <BearbeiterDatum xmlns="d094d881-82cf-4719-bcaa-d17bf7469d75">2024-01-14T23:00:00+00:00</BearbeiterDatum>
    <Bearbeiter xmlns="d094d881-82cf-4719-bcaa-d17bf7469d75">
      <UserInfo>
        <DisplayName>Cordes, Dr. Jens (HLNUG)</DisplayName>
        <AccountId>22</AccountId>
        <AccountType/>
      </UserInfo>
    </Bearbeiter>
    <Wesentliche_x0020_Änderungen xmlns="d094d881-82cf-4719-bcaa-d17bf7469d75">Streichung der Messung 6 an Tag 1.</Wesentliche_x0020_Änderungen>
    <GenehmigerDatum xmlns="d094d881-82cf-4719-bcaa-d17bf7469d75">2024-01-14T23:00:00+00:00</GenehmigerDatum>
    <PruefungStarten xmlns="d094d881-82cf-4719-bcaa-d17bf7469d75">false</PruefungStarten>
    <Genehmiger xmlns="d094d881-82cf-4719-bcaa-d17bf7469d75">Cordes, Dr. Jens (HLNUG)</Genehmiger>
    <PrueferDatum xmlns="d094d881-82cf-4719-bcaa-d17bf7469d75">2024-01-14T23:00:00+00:00</PrueferDatum>
    <Bereich xmlns="898a5631-64d6-4311-abb4-08ffb53095db">02 - Ringversuche - Auswertung</Bereich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LNUG-DL-Excel-Vorlage" ma:contentTypeID="0x0101002D5460FF05275E4B9DC060C0F68C65BB0600456C7FE2ADFC9040AA08E76AB7EDE734" ma:contentTypeVersion="34" ma:contentTypeDescription="" ma:contentTypeScope="" ma:versionID="aab1de6b81f57125844039e44477b522">
  <xsd:schema xmlns:xsd="http://www.w3.org/2001/XMLSchema" xmlns:xs="http://www.w3.org/2001/XMLSchema" xmlns:p="http://schemas.microsoft.com/office/2006/metadata/properties" xmlns:ns2="d094d881-82cf-4719-bcaa-d17bf7469d75" xmlns:ns3="898a5631-64d6-4311-abb4-08ffb53095db" targetNamespace="http://schemas.microsoft.com/office/2006/metadata/properties" ma:root="true" ma:fieldsID="ac17847a704c92ad80ec7c280212092d" ns2:_="" ns3:_="">
    <xsd:import namespace="d094d881-82cf-4719-bcaa-d17bf7469d75"/>
    <xsd:import namespace="898a5631-64d6-4311-abb4-08ffb53095db"/>
    <xsd:element name="properties">
      <xsd:complexType>
        <xsd:sequence>
          <xsd:element name="documentManagement">
            <xsd:complexType>
              <xsd:all>
                <xsd:element ref="ns2:BearbeiterDatum" minOccurs="0"/>
                <xsd:element ref="ns2:Bearbeiter" minOccurs="0"/>
                <xsd:element ref="ns2:GenehmigerDatum" minOccurs="0"/>
                <xsd:element ref="ns2:Genehmiger" minOccurs="0"/>
                <xsd:element ref="ns2:PrueferDatum" minOccurs="0"/>
                <xsd:element ref="ns2:Pruefer" minOccurs="0"/>
                <xsd:element ref="ns2:PruefungStarten" minOccurs="0"/>
                <xsd:element ref="ns2:DokumentVersion" minOccurs="0"/>
                <xsd:element ref="ns2:Wesentliche_x0020_Änderungen" minOccurs="0"/>
                <xsd:element ref="ns3:Berei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4d881-82cf-4719-bcaa-d17bf7469d75" elementFormDefault="qualified">
    <xsd:import namespace="http://schemas.microsoft.com/office/2006/documentManagement/types"/>
    <xsd:import namespace="http://schemas.microsoft.com/office/infopath/2007/PartnerControls"/>
    <xsd:element name="BearbeiterDatum" ma:index="8" nillable="true" ma:displayName="Bearbeitet am" ma:format="DateOnly" ma:hidden="true" ma:internalName="BearbeiterDatum" ma:readOnly="false">
      <xsd:simpleType>
        <xsd:restriction base="dms:DateTime"/>
      </xsd:simpleType>
    </xsd:element>
    <xsd:element name="Bearbeiter" ma:index="9" nillable="true" ma:displayName="Bearbeitet von" ma:hidden="true" ma:list="UserInfo" ma:SharePointGroup="0" ma:internalName="Bearbeit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enehmigerDatum" ma:index="10" nillable="true" ma:displayName="Genehmigt am" ma:format="DateOnly" ma:hidden="true" ma:internalName="GenehmigerDatum" ma:readOnly="false">
      <xsd:simpleType>
        <xsd:restriction base="dms:DateTime"/>
      </xsd:simpleType>
    </xsd:element>
    <xsd:element name="Genehmiger" ma:index="11" nillable="true" ma:displayName="Genehmigt von" ma:hidden="true" ma:internalName="Genehmiger" ma:readOnly="false">
      <xsd:simpleType>
        <xsd:restriction base="dms:Text">
          <xsd:maxLength value="255"/>
        </xsd:restriction>
      </xsd:simpleType>
    </xsd:element>
    <xsd:element name="PrueferDatum" ma:index="12" nillable="true" ma:displayName="Geprüft am" ma:format="DateOnly" ma:hidden="true" ma:internalName="PrueferDatum" ma:readOnly="false">
      <xsd:simpleType>
        <xsd:restriction base="dms:DateTime"/>
      </xsd:simpleType>
    </xsd:element>
    <xsd:element name="Pruefer" ma:index="13" nillable="true" ma:displayName="Geprüft von" ma:hidden="true" ma:internalName="Pruefer" ma:readOnly="false">
      <xsd:simpleType>
        <xsd:restriction base="dms:Text">
          <xsd:maxLength value="255"/>
        </xsd:restriction>
      </xsd:simpleType>
    </xsd:element>
    <xsd:element name="PruefungStarten" ma:index="14" nillable="true" ma:displayName="Prüfung starten" ma:default="0" ma:internalName="PruefungStarten">
      <xsd:simpleType>
        <xsd:restriction base="dms:Boolean"/>
      </xsd:simpleType>
    </xsd:element>
    <xsd:element name="DokumentVersion" ma:index="15" nillable="true" ma:displayName="Dokument-Version" ma:hidden="true" ma:internalName="DokumentVersion" ma:readOnly="false">
      <xsd:simpleType>
        <xsd:restriction base="dms:Text">
          <xsd:maxLength value="255"/>
        </xsd:restriction>
      </xsd:simpleType>
    </xsd:element>
    <xsd:element name="Wesentliche_x0020_Änderungen" ma:index="16" nillable="true" ma:displayName="Wesentliche Änderungen" ma:internalName="Wesentliche_x0020__x00c4_nderung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a5631-64d6-4311-abb4-08ffb53095db" elementFormDefault="qualified">
    <xsd:import namespace="http://schemas.microsoft.com/office/2006/documentManagement/types"/>
    <xsd:import namespace="http://schemas.microsoft.com/office/infopath/2007/PartnerControls"/>
    <xsd:element name="Bereich" ma:index="17" ma:displayName="Bereich" ma:default="01 - Labor" ma:format="Dropdown" ma:internalName="Bereich">
      <xsd:simpleType>
        <xsd:restriction base="dms:Choice">
          <xsd:enumeration value="01 - Labor"/>
          <xsd:enumeration value="02 - Ringversuche - Auswertung"/>
          <xsd:enumeration value="03 - Ringversuche - Programme"/>
          <xsd:enumeration value="04 - Dosierung"/>
          <xsd:enumeration value="05 - Prüfstaubherstellung"/>
          <xsd:enumeration value="06 - Emissionsmessungen"/>
          <xsd:enumeration value="07 - Prüfgasuntersuchung"/>
          <xsd:enumeration value="08 - Interne QM"/>
          <xsd:enumeration value="09 - Verifizierungen"/>
          <xsd:enumeration value="10 - Haustechnik"/>
          <xsd:enumeration value="11 - Formaldehyd iodometrisch"/>
          <xsd:enumeration value="12 - Staubversand"/>
          <xsd:enumeration value="Hinwe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88473-8521-4882-9631-CA09487EAC0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d094d881-82cf-4719-bcaa-d17bf7469d7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0942230-0ea0-4d39-8d76-2b79f5a5bcd6"/>
    <ds:schemaRef ds:uri="http://www.w3.org/XML/1998/namespace"/>
    <ds:schemaRef ds:uri="http://purl.org/dc/dcmitype/"/>
    <ds:schemaRef ds:uri="898a5631-64d6-4311-abb4-08ffb53095db"/>
  </ds:schemaRefs>
</ds:datastoreItem>
</file>

<file path=customXml/itemProps2.xml><?xml version="1.0" encoding="utf-8"?>
<ds:datastoreItem xmlns:ds="http://schemas.openxmlformats.org/officeDocument/2006/customXml" ds:itemID="{8D027764-C6C1-4BA9-82EE-D38F66273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4d881-82cf-4719-bcaa-d17bf7469d75"/>
    <ds:schemaRef ds:uri="898a5631-64d6-4311-abb4-08ffb530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83BBA9-8FC4-4AA7-8EDE-017021C96A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Submission</vt:lpstr>
      <vt:lpstr>DE</vt:lpstr>
      <vt:lpstr>ges</vt:lpstr>
      <vt:lpstr>data</vt:lpstr>
      <vt:lpstr>Metadaten</vt:lpstr>
      <vt:lpstr>Submission!Druckbereich</vt:lpstr>
      <vt:lpstr>spBearbeiter</vt:lpstr>
      <vt:lpstr>spBearbeiterDatum</vt:lpstr>
      <vt:lpstr>spDokumentenVerison</vt:lpstr>
      <vt:lpstr>spGenehmiger</vt:lpstr>
      <vt:lpstr>spGenehmigerDatum</vt:lpstr>
      <vt:lpstr>spPruefer</vt:lpstr>
      <vt:lpstr>spPrueferDatum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SEPT Particles</dc:title>
  <dc:creator>Cordes, Dr. Jens (HLNUG)</dc:creator>
  <cp:lastModifiedBy>Cordes, Dr. Jens (HLNUG)</cp:lastModifiedBy>
  <dcterms:created xsi:type="dcterms:W3CDTF">2022-11-16T10:48:02Z</dcterms:created>
  <dcterms:modified xsi:type="dcterms:W3CDTF">2024-01-15T08:01:01Z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0x0101002D5460FF05275E4B9DC060C0F68C65BB0600456C7FE2ADFC9040AA08E76AB7EDE734</vt:lpwstr>
  </property>
</Properties>
</file>